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0934\OneDrive\바탕 화면\KAIST\URP\MISSE polymer data\"/>
    </mc:Choice>
  </mc:AlternateContent>
  <xr:revisionPtr revIDLastSave="0" documentId="13_ncr:1_{0461D40F-C094-439E-8384-EB3436035752}" xr6:coauthVersionLast="47" xr6:coauthVersionMax="47" xr10:uidLastSave="{00000000-0000-0000-0000-000000000000}"/>
  <bookViews>
    <workbookView xWindow="-120" yWindow="-120" windowWidth="29040" windowHeight="15720" xr2:uid="{0C630541-07B7-4495-93AD-404359AEDE6D}"/>
  </bookViews>
  <sheets>
    <sheet name="Sheet1" sheetId="1" r:id="rId1"/>
    <sheet name="Material Legend" sheetId="2" r:id="rId2"/>
  </sheets>
  <definedNames>
    <definedName name="_xlnm._FilterDatabase" localSheetId="0" hidden="1">Sheet1!$A$1:$I$112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1" l="1"/>
  <c r="G145" i="1"/>
  <c r="G144" i="1"/>
  <c r="G143" i="1"/>
  <c r="G142" i="1"/>
  <c r="D142" i="1"/>
  <c r="E142" i="1"/>
  <c r="F142" i="1" s="1"/>
  <c r="D143" i="1"/>
  <c r="E143" i="1"/>
  <c r="F143" i="1" s="1"/>
  <c r="D144" i="1"/>
  <c r="E144" i="1"/>
  <c r="D145" i="1"/>
  <c r="E145" i="1"/>
  <c r="F145" i="1"/>
  <c r="D146" i="1"/>
  <c r="E146" i="1"/>
  <c r="F146" i="1" s="1"/>
  <c r="G141" i="1"/>
  <c r="G140" i="1"/>
  <c r="G139" i="1"/>
  <c r="D139" i="1"/>
  <c r="E139" i="1"/>
  <c r="F139" i="1" s="1"/>
  <c r="D140" i="1"/>
  <c r="E140" i="1"/>
  <c r="F140" i="1" s="1"/>
  <c r="D141" i="1"/>
  <c r="E141" i="1"/>
  <c r="F141" i="1"/>
  <c r="G138" i="1"/>
  <c r="G137" i="1"/>
  <c r="G136" i="1"/>
  <c r="D137" i="1"/>
  <c r="E137" i="1"/>
  <c r="F137" i="1" s="1"/>
  <c r="D138" i="1"/>
  <c r="E138" i="1"/>
  <c r="F138" i="1" s="1"/>
  <c r="E136" i="1"/>
  <c r="D136" i="1"/>
  <c r="G93" i="1"/>
  <c r="G92" i="1"/>
  <c r="G90" i="1"/>
  <c r="G89" i="1"/>
  <c r="D89" i="1"/>
  <c r="E89" i="1"/>
  <c r="F89" i="1" s="1"/>
  <c r="D90" i="1"/>
  <c r="E90" i="1"/>
  <c r="F90" i="1"/>
  <c r="D91" i="1"/>
  <c r="E91" i="1"/>
  <c r="F91" i="1" s="1"/>
  <c r="D92" i="1"/>
  <c r="E92" i="1"/>
  <c r="F92" i="1" s="1"/>
  <c r="D93" i="1"/>
  <c r="E93" i="1"/>
  <c r="F93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D76" i="1"/>
  <c r="E76" i="1"/>
  <c r="F76" i="1"/>
  <c r="D77" i="1"/>
  <c r="E77" i="1"/>
  <c r="D78" i="1"/>
  <c r="E78" i="1"/>
  <c r="F78" i="1"/>
  <c r="D79" i="1"/>
  <c r="E79" i="1"/>
  <c r="F79" i="1" s="1"/>
  <c r="D80" i="1"/>
  <c r="F80" i="1" s="1"/>
  <c r="E80" i="1"/>
  <c r="D81" i="1"/>
  <c r="F81" i="1" s="1"/>
  <c r="E81" i="1"/>
  <c r="D82" i="1"/>
  <c r="E82" i="1"/>
  <c r="D83" i="1"/>
  <c r="F83" i="1" s="1"/>
  <c r="E83" i="1"/>
  <c r="D84" i="1"/>
  <c r="E84" i="1"/>
  <c r="F84" i="1" s="1"/>
  <c r="D85" i="1"/>
  <c r="E85" i="1"/>
  <c r="D86" i="1"/>
  <c r="E86" i="1"/>
  <c r="D87" i="1"/>
  <c r="F87" i="1" s="1"/>
  <c r="E87" i="1"/>
  <c r="D88" i="1"/>
  <c r="E88" i="1"/>
  <c r="G128" i="1"/>
  <c r="G127" i="1"/>
  <c r="G126" i="1"/>
  <c r="G125" i="1"/>
  <c r="G124" i="1"/>
  <c r="D125" i="1"/>
  <c r="E125" i="1"/>
  <c r="D126" i="1"/>
  <c r="E126" i="1"/>
  <c r="F126" i="1" s="1"/>
  <c r="D127" i="1"/>
  <c r="E127" i="1"/>
  <c r="D128" i="1"/>
  <c r="E128" i="1"/>
  <c r="E124" i="1"/>
  <c r="F124" i="1" s="1"/>
  <c r="D124" i="1"/>
  <c r="D130" i="1"/>
  <c r="E130" i="1"/>
  <c r="F130" i="1" s="1"/>
  <c r="D131" i="1"/>
  <c r="E131" i="1"/>
  <c r="D132" i="1"/>
  <c r="E132" i="1"/>
  <c r="D133" i="1"/>
  <c r="E133" i="1"/>
  <c r="D134" i="1"/>
  <c r="E134" i="1"/>
  <c r="F134" i="1" s="1"/>
  <c r="D135" i="1"/>
  <c r="E135" i="1"/>
  <c r="E129" i="1"/>
  <c r="D129" i="1"/>
  <c r="G135" i="1"/>
  <c r="G134" i="1"/>
  <c r="G133" i="1"/>
  <c r="G132" i="1"/>
  <c r="G131" i="1"/>
  <c r="G130" i="1"/>
  <c r="G129" i="1"/>
  <c r="F117" i="1"/>
  <c r="E95" i="1"/>
  <c r="E96" i="1"/>
  <c r="F96" i="1" s="1"/>
  <c r="E97" i="1"/>
  <c r="E98" i="1"/>
  <c r="E99" i="1"/>
  <c r="E100" i="1"/>
  <c r="E101" i="1"/>
  <c r="E102" i="1"/>
  <c r="E103" i="1"/>
  <c r="E104" i="1"/>
  <c r="F104" i="1" s="1"/>
  <c r="E105" i="1"/>
  <c r="E106" i="1"/>
  <c r="E107" i="1"/>
  <c r="E108" i="1"/>
  <c r="E109" i="1"/>
  <c r="F109" i="1" s="1"/>
  <c r="E110" i="1"/>
  <c r="F110" i="1" s="1"/>
  <c r="E111" i="1"/>
  <c r="E112" i="1"/>
  <c r="F112" i="1" s="1"/>
  <c r="E113" i="1"/>
  <c r="E114" i="1"/>
  <c r="E115" i="1"/>
  <c r="E116" i="1"/>
  <c r="E117" i="1"/>
  <c r="E118" i="1"/>
  <c r="F118" i="1" s="1"/>
  <c r="E119" i="1"/>
  <c r="E120" i="1"/>
  <c r="F120" i="1" s="1"/>
  <c r="E121" i="1"/>
  <c r="E122" i="1"/>
  <c r="E123" i="1"/>
  <c r="D95" i="1"/>
  <c r="D96" i="1"/>
  <c r="D97" i="1"/>
  <c r="D98" i="1"/>
  <c r="D99" i="1"/>
  <c r="F99" i="1" s="1"/>
  <c r="D100" i="1"/>
  <c r="F100" i="1" s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F115" i="1" s="1"/>
  <c r="D116" i="1"/>
  <c r="F116" i="1" s="1"/>
  <c r="D117" i="1"/>
  <c r="D118" i="1"/>
  <c r="D119" i="1"/>
  <c r="D120" i="1"/>
  <c r="D121" i="1"/>
  <c r="D122" i="1"/>
  <c r="D123" i="1"/>
  <c r="E94" i="1"/>
  <c r="D94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F68" i="1" s="1"/>
  <c r="E69" i="1"/>
  <c r="E70" i="1"/>
  <c r="E71" i="1"/>
  <c r="E72" i="1"/>
  <c r="E73" i="1"/>
  <c r="E74" i="1"/>
  <c r="E75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E53" i="1"/>
  <c r="D53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32" i="1"/>
  <c r="G31" i="1"/>
  <c r="G30" i="1"/>
  <c r="G28" i="1"/>
  <c r="G29" i="1"/>
  <c r="G44" i="1"/>
  <c r="G27" i="1"/>
  <c r="G43" i="1"/>
  <c r="G26" i="1"/>
  <c r="G25" i="1"/>
  <c r="G23" i="1"/>
  <c r="G24" i="1"/>
  <c r="G22" i="1"/>
  <c r="G42" i="1"/>
  <c r="G41" i="1"/>
  <c r="G40" i="1"/>
  <c r="G20" i="1"/>
  <c r="G19" i="1"/>
  <c r="G18" i="1"/>
  <c r="G17" i="1"/>
  <c r="G16" i="1"/>
  <c r="G15" i="1"/>
  <c r="G14" i="1"/>
  <c r="G12" i="1"/>
  <c r="G10" i="1"/>
  <c r="G9" i="1"/>
  <c r="G39" i="1"/>
  <c r="G7" i="1"/>
  <c r="G6" i="1"/>
  <c r="G5" i="1"/>
  <c r="G38" i="1"/>
  <c r="G37" i="1"/>
  <c r="G36" i="1"/>
  <c r="G2" i="1"/>
  <c r="G35" i="1"/>
  <c r="G34" i="1"/>
  <c r="G33" i="1"/>
  <c r="G51" i="1"/>
  <c r="G52" i="1"/>
  <c r="G50" i="1"/>
  <c r="G49" i="1"/>
  <c r="G48" i="1"/>
  <c r="G47" i="1"/>
  <c r="G45" i="1"/>
  <c r="D52" i="1"/>
  <c r="E52" i="1"/>
  <c r="F52" i="1" s="1"/>
  <c r="D49" i="1"/>
  <c r="E49" i="1"/>
  <c r="F49" i="1" s="1"/>
  <c r="D50" i="1"/>
  <c r="E50" i="1"/>
  <c r="F50" i="1" s="1"/>
  <c r="D47" i="1"/>
  <c r="E47" i="1"/>
  <c r="F47" i="1" s="1"/>
  <c r="D48" i="1"/>
  <c r="E48" i="1"/>
  <c r="D46" i="1"/>
  <c r="E46" i="1"/>
  <c r="E51" i="1"/>
  <c r="D51" i="1"/>
  <c r="E3" i="1"/>
  <c r="E42" i="1"/>
  <c r="E5" i="1"/>
  <c r="E37" i="1"/>
  <c r="F37" i="1" s="1"/>
  <c r="E39" i="1"/>
  <c r="E45" i="1"/>
  <c r="F45" i="1" s="1"/>
  <c r="E7" i="1"/>
  <c r="E26" i="1"/>
  <c r="E34" i="1"/>
  <c r="E41" i="1"/>
  <c r="E40" i="1"/>
  <c r="E43" i="1"/>
  <c r="E38" i="1"/>
  <c r="E30" i="1"/>
  <c r="E28" i="1"/>
  <c r="E10" i="1"/>
  <c r="E25" i="1"/>
  <c r="E13" i="1"/>
  <c r="E21" i="1"/>
  <c r="E36" i="1"/>
  <c r="F36" i="1" s="1"/>
  <c r="E6" i="1"/>
  <c r="E16" i="1"/>
  <c r="F16" i="1" s="1"/>
  <c r="E11" i="1"/>
  <c r="E8" i="1"/>
  <c r="E22" i="1"/>
  <c r="E14" i="1"/>
  <c r="E23" i="1"/>
  <c r="E24" i="1"/>
  <c r="E35" i="1"/>
  <c r="E33" i="1"/>
  <c r="E15" i="1"/>
  <c r="E18" i="1"/>
  <c r="E19" i="1"/>
  <c r="E4" i="1"/>
  <c r="E2" i="1"/>
  <c r="E29" i="1"/>
  <c r="E20" i="1"/>
  <c r="E9" i="1"/>
  <c r="F9" i="1" s="1"/>
  <c r="E17" i="1"/>
  <c r="E44" i="1"/>
  <c r="E27" i="1"/>
  <c r="E12" i="1"/>
  <c r="E31" i="1"/>
  <c r="E32" i="1"/>
  <c r="D3" i="1"/>
  <c r="D42" i="1"/>
  <c r="D5" i="1"/>
  <c r="D37" i="1"/>
  <c r="D39" i="1"/>
  <c r="D45" i="1"/>
  <c r="D7" i="1"/>
  <c r="D26" i="1"/>
  <c r="D34" i="1"/>
  <c r="D41" i="1"/>
  <c r="D40" i="1"/>
  <c r="D43" i="1"/>
  <c r="D38" i="1"/>
  <c r="D30" i="1"/>
  <c r="D28" i="1"/>
  <c r="D10" i="1"/>
  <c r="D25" i="1"/>
  <c r="D13" i="1"/>
  <c r="D21" i="1"/>
  <c r="D36" i="1"/>
  <c r="D6" i="1"/>
  <c r="D16" i="1"/>
  <c r="D11" i="1"/>
  <c r="D8" i="1"/>
  <c r="D22" i="1"/>
  <c r="D14" i="1"/>
  <c r="D23" i="1"/>
  <c r="D24" i="1"/>
  <c r="D35" i="1"/>
  <c r="D33" i="1"/>
  <c r="D15" i="1"/>
  <c r="D18" i="1"/>
  <c r="D19" i="1"/>
  <c r="D4" i="1"/>
  <c r="D2" i="1"/>
  <c r="D29" i="1"/>
  <c r="D20" i="1"/>
  <c r="D9" i="1"/>
  <c r="D17" i="1"/>
  <c r="D44" i="1"/>
  <c r="D27" i="1"/>
  <c r="D12" i="1"/>
  <c r="D31" i="1"/>
  <c r="D32" i="1"/>
  <c r="F85" i="1" l="1"/>
  <c r="F20" i="1"/>
  <c r="F6" i="1"/>
  <c r="F39" i="1"/>
  <c r="F133" i="1"/>
  <c r="F125" i="1"/>
  <c r="F111" i="1"/>
  <c r="F95" i="1"/>
  <c r="F108" i="1"/>
  <c r="F144" i="1"/>
  <c r="F4" i="1"/>
  <c r="F42" i="1"/>
  <c r="F94" i="1"/>
  <c r="F77" i="1"/>
  <c r="F82" i="1"/>
  <c r="F67" i="1"/>
  <c r="F121" i="1"/>
  <c r="F105" i="1"/>
  <c r="F102" i="1"/>
  <c r="F88" i="1"/>
  <c r="F101" i="1"/>
  <c r="F136" i="1"/>
  <c r="F48" i="1"/>
  <c r="F128" i="1"/>
  <c r="F33" i="1"/>
  <c r="F114" i="1"/>
  <c r="F98" i="1"/>
  <c r="F113" i="1"/>
  <c r="F97" i="1"/>
  <c r="F86" i="1"/>
  <c r="F31" i="1"/>
  <c r="F23" i="1"/>
  <c r="F40" i="1"/>
  <c r="F129" i="1"/>
  <c r="F135" i="1"/>
  <c r="F127" i="1"/>
  <c r="F132" i="1"/>
  <c r="F123" i="1"/>
  <c r="F107" i="1"/>
  <c r="F19" i="1"/>
  <c r="F3" i="1"/>
  <c r="F72" i="1"/>
  <c r="F56" i="1"/>
  <c r="F122" i="1"/>
  <c r="F106" i="1"/>
  <c r="F119" i="1"/>
  <c r="F103" i="1"/>
  <c r="F131" i="1"/>
  <c r="F71" i="1"/>
  <c r="F55" i="1"/>
  <c r="F70" i="1"/>
  <c r="F54" i="1"/>
  <c r="F69" i="1"/>
  <c r="F18" i="1"/>
  <c r="F10" i="1"/>
  <c r="F66" i="1"/>
  <c r="F65" i="1"/>
  <c r="F41" i="1"/>
  <c r="F14" i="1"/>
  <c r="F34" i="1"/>
  <c r="F59" i="1"/>
  <c r="F32" i="1"/>
  <c r="F44" i="1"/>
  <c r="F8" i="1"/>
  <c r="F26" i="1"/>
  <c r="F53" i="1"/>
  <c r="F12" i="1"/>
  <c r="F60" i="1"/>
  <c r="F75" i="1"/>
  <c r="F17" i="1"/>
  <c r="F11" i="1"/>
  <c r="F7" i="1"/>
  <c r="F22" i="1"/>
  <c r="F2" i="1"/>
  <c r="F21" i="1"/>
  <c r="F5" i="1"/>
  <c r="F15" i="1"/>
  <c r="F28" i="1"/>
  <c r="F51" i="1"/>
  <c r="F74" i="1"/>
  <c r="F58" i="1"/>
  <c r="F64" i="1"/>
  <c r="F13" i="1"/>
  <c r="F30" i="1"/>
  <c r="F46" i="1"/>
  <c r="F73" i="1"/>
  <c r="F57" i="1"/>
  <c r="F63" i="1"/>
  <c r="F27" i="1"/>
  <c r="F29" i="1"/>
  <c r="F25" i="1"/>
  <c r="F35" i="1"/>
  <c r="F38" i="1"/>
  <c r="F62" i="1"/>
  <c r="F24" i="1"/>
  <c r="F43" i="1"/>
  <c r="F61" i="1"/>
</calcChain>
</file>

<file path=xl/sharedStrings.xml><?xml version="1.0" encoding="utf-8"?>
<sst xmlns="http://schemas.openxmlformats.org/spreadsheetml/2006/main" count="575" uniqueCount="350">
  <si>
    <t>MISSE mission #</t>
    <phoneticPr fontId="1" type="noConversion"/>
  </si>
  <si>
    <t>Date placed</t>
    <phoneticPr fontId="1" type="noConversion"/>
  </si>
  <si>
    <t>Date Retrieved</t>
    <phoneticPr fontId="1" type="noConversion"/>
  </si>
  <si>
    <t>Material</t>
    <phoneticPr fontId="1" type="noConversion"/>
  </si>
  <si>
    <t>Uncertainty</t>
    <phoneticPr fontId="1" type="noConversion"/>
  </si>
  <si>
    <t>Composition</t>
    <phoneticPr fontId="1" type="noConversion"/>
  </si>
  <si>
    <t>ABS</t>
  </si>
  <si>
    <t>ADC</t>
  </si>
  <si>
    <t>AF</t>
  </si>
  <si>
    <t>CA</t>
  </si>
  <si>
    <t>CTFE</t>
  </si>
  <si>
    <t>PVF-W</t>
  </si>
  <si>
    <t>PMMA</t>
  </si>
  <si>
    <t>POM</t>
  </si>
  <si>
    <t>PPPA</t>
  </si>
  <si>
    <t>PP</t>
  </si>
  <si>
    <t>PS</t>
  </si>
  <si>
    <t>PSU</t>
  </si>
  <si>
    <t>PTFE</t>
  </si>
  <si>
    <t>PVF</t>
  </si>
  <si>
    <t>FEP</t>
  </si>
  <si>
    <t>EP</t>
  </si>
  <si>
    <t>PEI</t>
  </si>
  <si>
    <t>PI (Upilex-S)</t>
  </si>
  <si>
    <t>PET</t>
  </si>
  <si>
    <t>PE</t>
  </si>
  <si>
    <t>PEO</t>
  </si>
  <si>
    <t>ECTFE</t>
  </si>
  <si>
    <t>ETFE</t>
  </si>
  <si>
    <t>PFA</t>
  </si>
  <si>
    <t>PAN</t>
  </si>
  <si>
    <t>PBI</t>
  </si>
  <si>
    <t>PBT</t>
  </si>
  <si>
    <t>PC</t>
  </si>
  <si>
    <t>PEEK</t>
  </si>
  <si>
    <t>CP1</t>
  </si>
  <si>
    <t>PA 6</t>
  </si>
  <si>
    <t>PA 66</t>
  </si>
  <si>
    <t>2-E5-6
(3)</t>
  </si>
  <si>
    <t>2-E5-14 (1)</t>
  </si>
  <si>
    <t>2-E5-45 (1)</t>
  </si>
  <si>
    <t>2-E5-7
(13)</t>
  </si>
  <si>
    <t>2-E5-39
(1)</t>
  </si>
  <si>
    <t>2-E5-25 (1)</t>
  </si>
  <si>
    <t>2-E5-11 (13)</t>
  </si>
  <si>
    <t>2-E5-19 (1)</t>
  </si>
  <si>
    <t>2-E5-40
(3)</t>
  </si>
  <si>
    <t>2-E5-41
(2)</t>
  </si>
  <si>
    <t>2-E5-42
(1)</t>
  </si>
  <si>
    <t>2-E5-44 (4)</t>
  </si>
  <si>
    <t>2-E5-8
(3)</t>
  </si>
  <si>
    <t>2-E5-18
(11)</t>
  </si>
  <si>
    <t>2-E5-13
(9)</t>
  </si>
  <si>
    <t>2-E5-27 (8)</t>
  </si>
  <si>
    <t>2-E5-28
(7)</t>
  </si>
  <si>
    <t>2-E5-34
(1)</t>
  </si>
  <si>
    <t>2-E5-35
(4)</t>
  </si>
  <si>
    <t>2-E5-21
(5)</t>
  </si>
  <si>
    <t>2-E5-36
(2)</t>
  </si>
  <si>
    <t>2-E5-37 (6)</t>
  </si>
  <si>
    <t>2-E5-26 (2)</t>
  </si>
  <si>
    <t>2-E5-9
(6)</t>
  </si>
  <si>
    <t>2-E5-17 (1)</t>
  </si>
  <si>
    <t>2-E5-38
(8)</t>
  </si>
  <si>
    <t>2-E5-29 (4)</t>
  </si>
  <si>
    <t>2-E5-32
(11)</t>
  </si>
  <si>
    <t>2-E5-30 (3),
2-E5-33 (3)</t>
  </si>
  <si>
    <t>2-E5-31 (3)</t>
  </si>
  <si>
    <t>2-E5-16 (10)</t>
  </si>
  <si>
    <t>2-E5-12 (5)</t>
  </si>
  <si>
    <t>2-E5-24
(6)</t>
  </si>
  <si>
    <t>2-E5-20 (1)</t>
  </si>
  <si>
    <t>2-E5-15
(11)</t>
  </si>
  <si>
    <t>2-E5-22
(6)</t>
  </si>
  <si>
    <t>2-E5-43
(1)</t>
  </si>
  <si>
    <t>2-E5-23 (9)</t>
  </si>
  <si>
    <t>2-E5-10
(13)</t>
  </si>
  <si>
    <t>2-E5-46 (2)</t>
  </si>
  <si>
    <t>PG</t>
  </si>
  <si>
    <t>FEP/Al</t>
  </si>
  <si>
    <t>PPD-T</t>
  </si>
  <si>
    <t>PBO</t>
  </si>
  <si>
    <t>PI (PMR-15)</t>
  </si>
  <si>
    <t>Kapton H</t>
  </si>
  <si>
    <t>PI
(Kapton HN)</t>
  </si>
  <si>
    <t>PU</t>
  </si>
  <si>
    <t>PVDF</t>
  </si>
  <si>
    <t>2-E22-29 (1)</t>
  </si>
  <si>
    <t>2-E22-16 (1)</t>
  </si>
  <si>
    <t>2-E22-26
(20)</t>
  </si>
  <si>
    <t>2-E22-19
(21)</t>
  </si>
  <si>
    <t>2-E22-18 (7)</t>
  </si>
  <si>
    <t>2-E22-17 (7)</t>
  </si>
  <si>
    <t>2-E22-30 (1)</t>
  </si>
  <si>
    <t>Sample ID (Layer)</t>
    <phoneticPr fontId="1" type="noConversion"/>
  </si>
  <si>
    <t>FEP/VDS/Nb</t>
  </si>
  <si>
    <t>Ge/KaptonXC/ Scrim</t>
  </si>
  <si>
    <t>TOR</t>
  </si>
  <si>
    <t>2-E6-14 (9)</t>
    <phoneticPr fontId="1" type="noConversion"/>
  </si>
  <si>
    <t>2-E6-13 (1)</t>
    <phoneticPr fontId="1" type="noConversion"/>
  </si>
  <si>
    <t>2-E6-16(3)</t>
    <phoneticPr fontId="1" type="noConversion"/>
  </si>
  <si>
    <t>2-E6-15(9)</t>
    <phoneticPr fontId="1" type="noConversion"/>
  </si>
  <si>
    <t>W3-6/N14-S (1)</t>
  </si>
  <si>
    <t>W2-10/ N2 (4)</t>
  </si>
  <si>
    <t>W6-6 (1)f</t>
  </si>
  <si>
    <t>W6-11
(1)f</t>
  </si>
  <si>
    <t>W6-13 (1)f</t>
  </si>
  <si>
    <t>W6-8 (1)f</t>
  </si>
  <si>
    <t>W6-7 (1)f</t>
  </si>
  <si>
    <t>W6-12 (1)f</t>
  </si>
  <si>
    <t>W2-7/ N12
(1)</t>
  </si>
  <si>
    <t>W3-7/N12-S (5)</t>
  </si>
  <si>
    <t>W2-12/N13 (2)</t>
  </si>
  <si>
    <t>W2-2/N10
(10)</t>
  </si>
  <si>
    <t>W2-13/N9
(4)</t>
  </si>
  <si>
    <t>W2-4/N4
(20)</t>
  </si>
  <si>
    <t>W2-15/N3
(20)</t>
  </si>
  <si>
    <t>W2-9/N5
(4)</t>
  </si>
  <si>
    <t>W2-8/N7
(10)</t>
  </si>
  <si>
    <t>W2-3/N8 (4),
W6-5/GW-1 (3)</t>
  </si>
  <si>
    <t>W6-9/ GW-3 (10)</t>
  </si>
  <si>
    <t>W6-10/ GW-2 (10)</t>
  </si>
  <si>
    <t>W2-14/N6
(4)</t>
  </si>
  <si>
    <t>W3-11/ N15-S (10)</t>
  </si>
  <si>
    <t>W2-5/N1
(4)</t>
  </si>
  <si>
    <t>Heated FEP/Al</t>
  </si>
  <si>
    <t>LDEF Ag-FEP</t>
  </si>
  <si>
    <t>HST
FEP/Al</t>
  </si>
  <si>
    <t>PI
(Kapton CB)</t>
  </si>
  <si>
    <t>PI
(Kapton E)</t>
  </si>
  <si>
    <t>PI
(Kapton H)</t>
  </si>
  <si>
    <t>Kapton XC</t>
  </si>
  <si>
    <t>Duration(Years)</t>
    <phoneticPr fontId="1" type="noConversion"/>
  </si>
  <si>
    <t>N5-14
(7)</t>
  </si>
  <si>
    <t>B7-6 (1)</t>
  </si>
  <si>
    <t>B7-6</t>
  </si>
  <si>
    <t>M7BT-E15 (1)d</t>
  </si>
  <si>
    <t>B7-1 (1)</t>
  </si>
  <si>
    <t>N5-4 (1)</t>
  </si>
  <si>
    <t>B7-11
(1)</t>
  </si>
  <si>
    <t>N5-12
(1)</t>
  </si>
  <si>
    <t>N5-3
(6)</t>
  </si>
  <si>
    <t>N5-1
(18)</t>
  </si>
  <si>
    <t>N5-15
(4)</t>
  </si>
  <si>
    <t>B7-8 (4)</t>
  </si>
  <si>
    <t>N5-5 (4)</t>
  </si>
  <si>
    <t>B7-9
(1)</t>
  </si>
  <si>
    <t>N5-2
(9)</t>
  </si>
  <si>
    <t>N5-13 (24)</t>
  </si>
  <si>
    <t>B7-10
(1)</t>
  </si>
  <si>
    <t>N5-16
(1)</t>
  </si>
  <si>
    <t>6B ram</t>
  </si>
  <si>
    <t>6B ram</t>
    <phoneticPr fontId="1" type="noConversion"/>
  </si>
  <si>
    <t>7B ram</t>
  </si>
  <si>
    <t>7B ram</t>
    <phoneticPr fontId="1" type="noConversion"/>
  </si>
  <si>
    <t>CN</t>
  </si>
  <si>
    <t>Diamond</t>
  </si>
  <si>
    <t>HOPG-BP</t>
  </si>
  <si>
    <t>HOPG-EP</t>
  </si>
  <si>
    <t>MFA</t>
  </si>
  <si>
    <t>CE</t>
  </si>
  <si>
    <t>CE Si</t>
  </si>
  <si>
    <t>FEP/C</t>
  </si>
  <si>
    <t>TiO2/Al2O3/FEP</t>
  </si>
  <si>
    <t>PAI</t>
  </si>
  <si>
    <t>PES</t>
  </si>
  <si>
    <t>CORIN</t>
  </si>
  <si>
    <t>PI Vespel</t>
  </si>
  <si>
    <t>PMP</t>
  </si>
  <si>
    <t>PVOH</t>
  </si>
  <si>
    <t>PVC</t>
  </si>
  <si>
    <t>Ur/Vectra</t>
  </si>
  <si>
    <t>M8-R5 (7)</t>
  </si>
  <si>
    <t>M9-R9
(1)</t>
  </si>
  <si>
    <t>M8-R2 (1)</t>
  </si>
  <si>
    <t>M8-R6 (1)</t>
  </si>
  <si>
    <t>M8-R1 (4)</t>
  </si>
  <si>
    <t>M8-R7
(1)</t>
  </si>
  <si>
    <t>M8-
R10 (1)</t>
  </si>
  <si>
    <t>DC 93-500</t>
  </si>
  <si>
    <t>8 ram</t>
  </si>
  <si>
    <t>8 ram</t>
    <phoneticPr fontId="1" type="noConversion"/>
  </si>
  <si>
    <t>Erosion Yield(E_y)</t>
    <phoneticPr fontId="1" type="noConversion"/>
  </si>
  <si>
    <t>Erosion yield not accurate</t>
    <phoneticPr fontId="1" type="noConversion"/>
  </si>
  <si>
    <t>E_y higher than value (sample was fully or partially eroded through all layers)</t>
    <phoneticPr fontId="1" type="noConversion"/>
  </si>
  <si>
    <t>B7-2 (1)</t>
    <phoneticPr fontId="1" type="noConversion"/>
  </si>
  <si>
    <t>B7-3 (1)</t>
    <phoneticPr fontId="1" type="noConversion"/>
  </si>
  <si>
    <t>M7BT-E19 (1)</t>
    <phoneticPr fontId="1" type="noConversion"/>
  </si>
  <si>
    <t>M7BT-E20 (1)</t>
    <phoneticPr fontId="1" type="noConversion"/>
  </si>
  <si>
    <t>M7BT-E21 (1)</t>
    <phoneticPr fontId="1" type="noConversion"/>
  </si>
  <si>
    <t>M7BT-E16 (1)</t>
    <phoneticPr fontId="1" type="noConversion"/>
  </si>
  <si>
    <t>M7BT-E17 (1)</t>
    <phoneticPr fontId="1" type="noConversion"/>
  </si>
  <si>
    <t>N5-6 (4)</t>
    <phoneticPr fontId="1" type="noConversion"/>
  </si>
  <si>
    <t>N5-7 (4):</t>
    <phoneticPr fontId="1" type="noConversion"/>
  </si>
  <si>
    <t>N5-8 (4)</t>
    <phoneticPr fontId="1" type="noConversion"/>
  </si>
  <si>
    <t>M7BT-E1 (1)</t>
    <phoneticPr fontId="1" type="noConversion"/>
  </si>
  <si>
    <t>7B wake taped</t>
    <phoneticPr fontId="1" type="noConversion"/>
  </si>
  <si>
    <t>Polysulfone
“[Thermalux® (Udel® P-1700 NT 11)]</t>
  </si>
  <si>
    <t>Polytetrafluoroethylene
[CHEMFILM® DF100]</t>
  </si>
  <si>
    <t>Polyurethane [Dureflex® PS8010]</t>
  </si>
  <si>
    <t>Polyvinyl alcohol [MonoSol M1000]</t>
  </si>
  <si>
    <t>Polyvinyl chloride
[Clear-Lay® rigid PVC]</t>
  </si>
  <si>
    <t>Polyvinylfluoride
Tedlar® TTR10SG3)</t>
  </si>
  <si>
    <t>Polyvinylidene fluoride [Kynar® 740]</t>
  </si>
  <si>
    <t>Silicone
[DC 93-500 on fused silica]</t>
  </si>
  <si>
    <t>Triton oxygen resistant, low modulus
polymeri [TORTM LM]</t>
  </si>
  <si>
    <t>Urethane/VectranTM mesh</t>
  </si>
  <si>
    <t>Polyimide (PMDA), 10 layers 0.5-mil
Kapton® H, with spacers, over two 5-mil layers Kapton® H</t>
  </si>
  <si>
    <t>Polyimide (PMDA), 10 layers 0.5-mil Kapton® H, no spacers, over one 5-mil
Kapton® H layer</t>
  </si>
  <si>
    <t>Polyimide (PMDA) [Kapton® HN]</t>
  </si>
  <si>
    <t>PI (PMDA)
[Kapton® HN]</t>
  </si>
  <si>
    <t>PI (PMDA), Kapton® HN with 0.5-mil Kapton® H cover</t>
  </si>
  <si>
    <t>PI (PMDA), Kapton® HN with two 0.5-mil Kapton® H covers</t>
  </si>
  <si>
    <t>Polyimide
[Kapton® XC (10–7 ohm/sq)]</t>
  </si>
  <si>
    <t>Polyimide
[Vespel®]</t>
  </si>
  <si>
    <t>Polymethyl methacrylate, impact modified [Plexiglas®; Acrylite®]</t>
  </si>
  <si>
    <t>Polymethylpentene
[TPX® DX845 Natural]</t>
  </si>
  <si>
    <t>Polyoxymethylene; acetal; polyformaldehyde [Delrin® acetal]</t>
  </si>
  <si>
    <t>Polyphenylene isophthalate
[Nomex® Crepe Paper T-410]</t>
  </si>
  <si>
    <t>Polypropylene [Contour® 28]</t>
  </si>
  <si>
    <t>Polystyrene
[TryciteTM 1000]</t>
  </si>
  <si>
    <t>Polycarbonate
[PEEREX® 61]</t>
  </si>
  <si>
    <t>Polyetheretherketone [VictrexTM PEEK 450]</t>
  </si>
  <si>
    <t>Polyetherimide [UltemTM 1000)]</t>
  </si>
  <si>
    <t>Polyethersulfone</t>
  </si>
  <si>
    <t>Polyethylene</t>
  </si>
  <si>
    <t>Polyethylene oxide [Alkox® E-30 powder]</t>
  </si>
  <si>
    <t>Polyethylene terephthalate
[Mylar® A-200]</t>
  </si>
  <si>
    <t>Polyethylene terephthalate
[Mylar® A-500]</t>
  </si>
  <si>
    <t>Polyimide, clear [CP1-300]</t>
  </si>
  <si>
    <t>Polyimide, clear
[CP1]</t>
  </si>
  <si>
    <t>Polyimide, AO resistant
[CORIN®]</t>
  </si>
  <si>
    <t>Polyimide (BPDA)
[Upilex®-S]</t>
  </si>
  <si>
    <t>Polyimide (BPDA) [Upilex®-S]</t>
  </si>
  <si>
    <t>Polyimide (PMDA)
[Kapton® CB]</t>
  </si>
  <si>
    <t>Polyimide (PMDA)
[Kapton® E]</t>
  </si>
  <si>
    <t>Polyimide (PMDA) [Kapton® H]</t>
  </si>
  <si>
    <t>Polyimide  (PMDA), 0.75-in. square [Kapton® H]</t>
  </si>
  <si>
    <t>Hubble Space Telescope fluorinated ethylene propylene/Al, 3rd servicing mission, SM3A R5: 9.7 yr,
&gt;30,321 ESH</t>
  </si>
  <si>
    <t>Fluorinated ethylene propylene,
TiO2/Al2O3 coated</t>
  </si>
  <si>
    <t>Fluorinated ethylene propylene, back-surface vapor-deposited
silver/niobium coated</t>
  </si>
  <si>
    <t>Germanium-coated (25 Å) Kapton® XC with Nomex® scrim</t>
  </si>
  <si>
    <t>High-temperature polyimide resin
[PMR-15]</t>
  </si>
  <si>
    <t>Perfluoroalkoxy copolymer resin [Teflon® PFA 200 CLP]</t>
  </si>
  <si>
    <t>Poly(p-phenylene terephthalamide)
[Kevlar® 29 fabric]</t>
  </si>
  <si>
    <t>Poly(p-phenylene-2,6-benzobis-oxazole)
[Zylon®, balanced biaxial]</t>
  </si>
  <si>
    <t>Polyacrylonitrile
[Barex® 210]</t>
  </si>
  <si>
    <t>Polyamide 6
[Nylon 6]</t>
  </si>
  <si>
    <t>Polyamide 66
[Nylon 66]</t>
  </si>
  <si>
    <t>Polyamide-imide
[Torlon® 4203]</t>
  </si>
  <si>
    <t>Polybenzimidazole
[Celazole® PBI 22]</t>
  </si>
  <si>
    <t>Polybenzimidazole</t>
  </si>
  <si>
    <t>Polybutylene terephthalate
[VALOX® 357]</t>
  </si>
  <si>
    <t>Cyanate ester composite
[FG-120 fiber glass/EX-1515 cyanate ester]</t>
  </si>
  <si>
    <t>Cyanate ester composite
[Torayca® M55J carbon fiber/954-3 cyanate ester]</t>
  </si>
  <si>
    <t>Cyanate siloxane composite [Torayca® M55J carbon fiber/996 cyanate siloxane]</t>
  </si>
  <si>
    <t>Epoxide; epoxy [Hysol® EA 956]</t>
  </si>
  <si>
    <t>Ethylene chlorotrifluoroethylene
[Halar® 300]</t>
  </si>
  <si>
    <t>Ethylene tetrafluoroethylene
[Tefzel® ZM]</t>
  </si>
  <si>
    <t>Fluorinated ethylene propylene
[Teflon® FEP]</t>
  </si>
  <si>
    <t>Fluorinated ethylene propylene [Teflon® FEP]</t>
  </si>
  <si>
    <t>Fluorinated ethylene propylene, back-surface aluminized [aluminized Teflon® FEP]</t>
  </si>
  <si>
    <t>Fluorinated ethylene propylene,
back-surface carbon-painted [carbon-painted Teflon® FEP]</t>
  </si>
  <si>
    <t>Fluorinated ethylene propylene/Al, preflight heated 380 hr at 200 °C</t>
  </si>
  <si>
    <t>Fluorinated ethylene propylene/Ag/Inconel,
flown on LDEF, Ag-FEP F-04, 10,458 ESH</t>
  </si>
  <si>
    <t>Hubble Space Telescope fluorinated ethylene propylene/Al, 1st servicing mission,
SM1 MSS-D: 3.6 yr, 11,339 ESH</t>
  </si>
  <si>
    <t>Hubble Space Telescope fluorinated ethylene propylene/Al, 3rd servicing</t>
  </si>
  <si>
    <t>Acrylonitrile butadiene styrene [CycolacTM, Absylux®]</t>
  </si>
  <si>
    <t>Allyl diglycol carbonate
[CR-39®, Homalite H-911]</t>
  </si>
  <si>
    <t>Amorphous fluoropolymer [Teflon® AF 1601]</t>
  </si>
  <si>
    <t>Cellulose acetate
[Clarifoil, TeniteTM Acetate; Dexel]</t>
  </si>
  <si>
    <t>Cellulose nitrate; nitrocellulose membrane</t>
  </si>
  <si>
    <t>Chlorotrifluoroethylene
[Kel-F, Neoflon® M-300]</t>
  </si>
  <si>
    <t>Carbon: diamond, single crystal natural Class IIA, 100 plane</t>
  </si>
  <si>
    <t>Carbon: highly oriented pyrolytic graphite,
basal plane</t>
  </si>
  <si>
    <t>Carbon: highly oriented pyrolytic graphite, edge (a,b) plane</t>
  </si>
  <si>
    <t>Carbon: pyrolytic graphite, C plane</t>
  </si>
  <si>
    <t>Copolymer of polytetrafluoroethylene, perfluoropropyl vinyl ether, and
perfluoromethyl vinyl ether [Hyflon® MFA® 620]</t>
  </si>
  <si>
    <t>Crystalline polyvinyl fluoride with white pigment
[White Tedlar®]</t>
  </si>
  <si>
    <t>Crystalline polyvinyl fluoride with white pigment and a 0.5-mil Kapton® H cover [White Tedlar®]</t>
  </si>
  <si>
    <t>Crystalline polyvinyl fluoride with white
pigment and two 0.5-mil Kapton® H covers
[White Tedlar®]</t>
  </si>
  <si>
    <t>Crystalline polyvinyl fluoride with white pigment
[White Tedlar® TW10B53]</t>
  </si>
  <si>
    <t>P27</t>
    <phoneticPr fontId="1" type="noConversion"/>
  </si>
  <si>
    <t>P28</t>
    <phoneticPr fontId="1" type="noConversion"/>
  </si>
  <si>
    <t>P29</t>
  </si>
  <si>
    <t>E2</t>
    <phoneticPr fontId="1" type="noConversion"/>
  </si>
  <si>
    <t>E3</t>
    <phoneticPr fontId="1" type="noConversion"/>
  </si>
  <si>
    <t>POSS coated Kapton HN</t>
    <phoneticPr fontId="1" type="noConversion"/>
  </si>
  <si>
    <t>POSS coated abraded Kapton HN</t>
    <phoneticPr fontId="1" type="noConversion"/>
  </si>
  <si>
    <t>CORIN</t>
    <phoneticPr fontId="1" type="noConversion"/>
  </si>
  <si>
    <t>PVF</t>
    <phoneticPr fontId="1" type="noConversion"/>
  </si>
  <si>
    <t>PP</t>
    <phoneticPr fontId="1" type="noConversion"/>
  </si>
  <si>
    <t>7A zenith</t>
  </si>
  <si>
    <t>7A zenith</t>
    <phoneticPr fontId="1" type="noConversion"/>
  </si>
  <si>
    <t>Z1</t>
    <phoneticPr fontId="1" type="noConversion"/>
  </si>
  <si>
    <t>Z2</t>
  </si>
  <si>
    <t>Z3</t>
  </si>
  <si>
    <t>Z4</t>
  </si>
  <si>
    <t>Z5</t>
  </si>
  <si>
    <t>Z6</t>
  </si>
  <si>
    <t>Z7</t>
  </si>
  <si>
    <t>Z9</t>
  </si>
  <si>
    <t>Z10</t>
  </si>
  <si>
    <t>Z11</t>
  </si>
  <si>
    <t>Z12</t>
  </si>
  <si>
    <t>Z14</t>
  </si>
  <si>
    <t>Z15</t>
  </si>
  <si>
    <t>PTFE</t>
    <phoneticPr fontId="1" type="noConversion"/>
  </si>
  <si>
    <t>FEP</t>
    <phoneticPr fontId="1" type="noConversion"/>
  </si>
  <si>
    <t>CTFE</t>
    <phoneticPr fontId="1" type="noConversion"/>
  </si>
  <si>
    <t>ETFE</t>
    <phoneticPr fontId="1" type="noConversion"/>
  </si>
  <si>
    <t>PVDF</t>
    <phoneticPr fontId="1" type="noConversion"/>
  </si>
  <si>
    <t>ECTFE</t>
    <phoneticPr fontId="1" type="noConversion"/>
  </si>
  <si>
    <t>FEP/Al</t>
    <phoneticPr fontId="1" type="noConversion"/>
  </si>
  <si>
    <t>FEP/Ag</t>
    <phoneticPr fontId="1" type="noConversion"/>
  </si>
  <si>
    <t>FEP/Ag</t>
    <phoneticPr fontId="1" type="noConversion"/>
  </si>
  <si>
    <t>silvered- fluorinated ethylene propylene</t>
    <phoneticPr fontId="1" type="noConversion"/>
  </si>
  <si>
    <t>PE</t>
    <phoneticPr fontId="1" type="noConversion"/>
  </si>
  <si>
    <t>Si/Kapton E/VDA</t>
    <phoneticPr fontId="1" type="noConversion"/>
  </si>
  <si>
    <t>Al2O3/FEP</t>
    <phoneticPr fontId="1" type="noConversion"/>
  </si>
  <si>
    <t>TiO2/Al2O3/FEP</t>
    <phoneticPr fontId="1" type="noConversion"/>
  </si>
  <si>
    <t>7A zenith taped</t>
  </si>
  <si>
    <t>7A zenith taped</t>
    <phoneticPr fontId="1" type="noConversion"/>
  </si>
  <si>
    <t>E1</t>
    <phoneticPr fontId="1" type="noConversion"/>
  </si>
  <si>
    <t>E4</t>
    <phoneticPr fontId="1" type="noConversion"/>
  </si>
  <si>
    <t>E5</t>
    <phoneticPr fontId="1" type="noConversion"/>
  </si>
  <si>
    <t>E9</t>
    <phoneticPr fontId="1" type="noConversion"/>
  </si>
  <si>
    <t>P13</t>
    <phoneticPr fontId="1" type="noConversion"/>
  </si>
  <si>
    <t>PEO</t>
    <phoneticPr fontId="1" type="noConversion"/>
  </si>
  <si>
    <t>SC-POSS</t>
    <phoneticPr fontId="1" type="noConversion"/>
  </si>
  <si>
    <t>PVOH</t>
    <phoneticPr fontId="1" type="noConversion"/>
  </si>
  <si>
    <t>FEP/C</t>
    <phoneticPr fontId="1" type="noConversion"/>
  </si>
  <si>
    <t>Side-chain polyhedral oligomeric silsequixane</t>
    <phoneticPr fontId="1" type="noConversion"/>
  </si>
  <si>
    <t>SC-POSS</t>
    <phoneticPr fontId="1" type="noConversion"/>
  </si>
  <si>
    <t>Mass Gained</t>
    <phoneticPr fontId="1" type="noConversion"/>
  </si>
  <si>
    <t>8 wake</t>
    <phoneticPr fontId="1" type="noConversion"/>
  </si>
  <si>
    <t>M8-W2</t>
    <phoneticPr fontId="1" type="noConversion"/>
  </si>
  <si>
    <t>M8-W10</t>
    <phoneticPr fontId="1" type="noConversion"/>
  </si>
  <si>
    <t>M8-W11</t>
    <phoneticPr fontId="1" type="noConversion"/>
  </si>
  <si>
    <t>HST FEP/Al</t>
    <phoneticPr fontId="1" type="noConversion"/>
  </si>
  <si>
    <t>8 zenith</t>
    <phoneticPr fontId="1" type="noConversion"/>
  </si>
  <si>
    <t>8 zenith taped</t>
  </si>
  <si>
    <t>8 zenith taped</t>
    <phoneticPr fontId="1" type="noConversion"/>
  </si>
  <si>
    <t>PG</t>
    <phoneticPr fontId="1" type="noConversion"/>
  </si>
  <si>
    <t>M8-2</t>
    <phoneticPr fontId="1" type="noConversion"/>
  </si>
  <si>
    <t>M8-3</t>
    <phoneticPr fontId="1" type="noConversion"/>
  </si>
  <si>
    <t>M8-4</t>
    <phoneticPr fontId="1" type="noConversion"/>
  </si>
  <si>
    <t>M8-5</t>
    <phoneticPr fontId="1" type="noConversion"/>
  </si>
  <si>
    <t>M8-10</t>
    <phoneticPr fontId="1" type="noConversion"/>
  </si>
  <si>
    <t>Mass gain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</si>
</sst>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top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top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4C5B-DD65-486F-A61F-EEEE5C19EE55}">
  <dimension ref="A1:T146"/>
  <sheetViews>
    <sheetView tabSelected="1" workbookViewId="0">
      <selection activeCell="I51" sqref="I51"/>
    </sheetView>
  </sheetViews>
  <sheetFormatPr defaultRowHeight="16.5" x14ac:dyDescent="0.3"/>
  <cols>
    <col min="1" max="1" width="16.125" style="2" bestFit="1" customWidth="1"/>
    <col min="2" max="2" width="27" style="1" bestFit="1" customWidth="1"/>
    <col min="3" max="3" width="20.125" style="7" bestFit="1" customWidth="1"/>
    <col min="4" max="4" width="13.875" bestFit="1" customWidth="1"/>
    <col min="5" max="5" width="16.375" bestFit="1" customWidth="1"/>
    <col min="6" max="6" width="19.5" style="4" bestFit="1" customWidth="1"/>
    <col min="7" max="7" width="21.875" style="2" bestFit="1" customWidth="1"/>
    <col min="8" max="8" width="16.125" style="3" bestFit="1" customWidth="1"/>
    <col min="9" max="9" width="16.625" bestFit="1" customWidth="1"/>
  </cols>
  <sheetData>
    <row r="1" spans="1:20" x14ac:dyDescent="0.3">
      <c r="A1" s="2" t="s">
        <v>0</v>
      </c>
      <c r="B1" s="1" t="s">
        <v>94</v>
      </c>
      <c r="C1" s="7" t="s">
        <v>3</v>
      </c>
      <c r="D1" t="s">
        <v>1</v>
      </c>
      <c r="E1" t="s">
        <v>2</v>
      </c>
      <c r="F1" s="4" t="s">
        <v>132</v>
      </c>
      <c r="G1" s="2" t="s">
        <v>182</v>
      </c>
      <c r="H1" s="2" t="s">
        <v>4</v>
      </c>
      <c r="I1" s="4" t="s">
        <v>5</v>
      </c>
    </row>
    <row r="2" spans="1:20" x14ac:dyDescent="0.3">
      <c r="A2" s="2">
        <v>2</v>
      </c>
      <c r="B2" s="6" t="s">
        <v>69</v>
      </c>
      <c r="C2" s="19" t="s">
        <v>13</v>
      </c>
      <c r="D2" s="5">
        <f>DATE(2001,8,16)</f>
        <v>37119</v>
      </c>
      <c r="E2" s="5">
        <f>DATE(2005,7,30)</f>
        <v>38563</v>
      </c>
      <c r="F2" s="11">
        <f>(E2-D2)/365</f>
        <v>3.956164383561644</v>
      </c>
      <c r="G2" s="8">
        <f>9.14*10^-24</f>
        <v>9.1400000000000013E-24</v>
      </c>
      <c r="L2" s="16"/>
      <c r="M2" s="17" t="s">
        <v>184</v>
      </c>
      <c r="N2" s="17"/>
      <c r="O2" s="17"/>
      <c r="P2" s="17"/>
      <c r="Q2" s="17"/>
      <c r="R2" s="17"/>
      <c r="S2" s="17"/>
      <c r="T2" s="17"/>
    </row>
    <row r="3" spans="1:20" x14ac:dyDescent="0.3">
      <c r="A3" s="2">
        <v>2</v>
      </c>
      <c r="B3" s="6" t="s">
        <v>39</v>
      </c>
      <c r="C3" s="19" t="s">
        <v>7</v>
      </c>
      <c r="D3" s="5">
        <f>DATE(2001,8,16)</f>
        <v>37119</v>
      </c>
      <c r="E3" s="5">
        <f>DATE(2005,7,30)</f>
        <v>38563</v>
      </c>
      <c r="F3" s="11">
        <f>(E3-D3)/365</f>
        <v>3.956164383561644</v>
      </c>
      <c r="G3" s="10">
        <v>6.7999999999999998E-24</v>
      </c>
      <c r="L3" s="18"/>
      <c r="M3" s="17" t="s">
        <v>183</v>
      </c>
      <c r="N3" s="17"/>
      <c r="O3" s="17"/>
      <c r="P3" s="17"/>
      <c r="Q3" s="17"/>
      <c r="R3" s="17"/>
      <c r="S3" s="17"/>
      <c r="T3" s="17"/>
    </row>
    <row r="4" spans="1:20" x14ac:dyDescent="0.3">
      <c r="A4" s="2">
        <v>2</v>
      </c>
      <c r="B4" s="6" t="s">
        <v>68</v>
      </c>
      <c r="C4" s="19" t="s">
        <v>12</v>
      </c>
      <c r="D4" s="5">
        <f>DATE(2001,8,16)</f>
        <v>37119</v>
      </c>
      <c r="E4" s="5">
        <f>DATE(2005,7,30)</f>
        <v>38563</v>
      </c>
      <c r="F4" s="11">
        <f>(E4-D4)/365</f>
        <v>3.956164383561644</v>
      </c>
      <c r="G4" s="10">
        <v>5.6000000000000003E-24</v>
      </c>
    </row>
    <row r="5" spans="1:20" x14ac:dyDescent="0.3">
      <c r="A5" s="2">
        <v>2</v>
      </c>
      <c r="B5" s="6" t="s">
        <v>41</v>
      </c>
      <c r="C5" s="19" t="s">
        <v>9</v>
      </c>
      <c r="D5" s="5">
        <f>DATE(2001,8,16)</f>
        <v>37119</v>
      </c>
      <c r="E5" s="5">
        <f>DATE(2005,7,30)</f>
        <v>38563</v>
      </c>
      <c r="F5" s="11">
        <f>(E5-D5)/365</f>
        <v>3.956164383561644</v>
      </c>
      <c r="G5" s="8">
        <f>5.05*10^-24</f>
        <v>5.05E-24</v>
      </c>
    </row>
    <row r="6" spans="1:20" x14ac:dyDescent="0.3">
      <c r="A6" s="2">
        <v>2</v>
      </c>
      <c r="B6" s="6" t="s">
        <v>58</v>
      </c>
      <c r="C6" s="19" t="s">
        <v>33</v>
      </c>
      <c r="D6" s="5">
        <f>DATE(2001,8,16)</f>
        <v>37119</v>
      </c>
      <c r="E6" s="5">
        <f>DATE(2005,7,30)</f>
        <v>38563</v>
      </c>
      <c r="F6" s="11">
        <f>(E6-D6)/365</f>
        <v>3.956164383561644</v>
      </c>
      <c r="G6" s="8">
        <f>4.29*10^-24</f>
        <v>4.2900000000000007E-24</v>
      </c>
    </row>
    <row r="7" spans="1:20" x14ac:dyDescent="0.3">
      <c r="A7" s="2">
        <v>2</v>
      </c>
      <c r="B7" s="6" t="s">
        <v>45</v>
      </c>
      <c r="C7" s="19" t="s">
        <v>21</v>
      </c>
      <c r="D7" s="5">
        <f>DATE(2001,8,16)</f>
        <v>37119</v>
      </c>
      <c r="E7" s="5">
        <f>DATE(2005,7,30)</f>
        <v>38563</v>
      </c>
      <c r="F7" s="11">
        <f>(E7-D7)/365</f>
        <v>3.956164383561644</v>
      </c>
      <c r="G7" s="8">
        <f>4.21*10^-24</f>
        <v>4.2100000000000002E-24</v>
      </c>
    </row>
    <row r="8" spans="1:20" x14ac:dyDescent="0.3">
      <c r="A8" s="2">
        <v>2</v>
      </c>
      <c r="B8" s="6" t="s">
        <v>61</v>
      </c>
      <c r="C8" s="19" t="s">
        <v>25</v>
      </c>
      <c r="D8" s="5">
        <f>DATE(2001,8,16)</f>
        <v>37119</v>
      </c>
      <c r="E8" s="5">
        <f>DATE(2005,7,30)</f>
        <v>38563</v>
      </c>
      <c r="F8" s="11">
        <f>(E8-D8)/365</f>
        <v>3.956164383561644</v>
      </c>
      <c r="G8" s="10">
        <v>3.7400000000000004E-24</v>
      </c>
    </row>
    <row r="9" spans="1:20" x14ac:dyDescent="0.3">
      <c r="A9" s="2">
        <v>2</v>
      </c>
      <c r="B9" s="6" t="s">
        <v>72</v>
      </c>
      <c r="C9" s="19" t="s">
        <v>16</v>
      </c>
      <c r="D9" s="5">
        <f>DATE(2001,8,16)</f>
        <v>37119</v>
      </c>
      <c r="E9" s="5">
        <f>DATE(2005,7,30)</f>
        <v>38563</v>
      </c>
      <c r="F9" s="11">
        <f>(E9-D9)/365</f>
        <v>3.956164383561644</v>
      </c>
      <c r="G9" s="8">
        <f>3.74*10^-24</f>
        <v>3.7400000000000004E-24</v>
      </c>
    </row>
    <row r="10" spans="1:20" x14ac:dyDescent="0.3">
      <c r="A10" s="2">
        <v>2</v>
      </c>
      <c r="B10" s="6" t="s">
        <v>53</v>
      </c>
      <c r="C10" s="19" t="s">
        <v>36</v>
      </c>
      <c r="D10" s="5">
        <f>DATE(2001,8,16)</f>
        <v>37119</v>
      </c>
      <c r="E10" s="5">
        <f>DATE(2005,7,30)</f>
        <v>38563</v>
      </c>
      <c r="F10" s="11">
        <f>(E10-D10)/365</f>
        <v>3.956164383561644</v>
      </c>
      <c r="G10" s="8">
        <f>3.51*10^-24</f>
        <v>3.51E-24</v>
      </c>
    </row>
    <row r="11" spans="1:20" x14ac:dyDescent="0.3">
      <c r="A11" s="2">
        <v>2</v>
      </c>
      <c r="B11" s="6" t="s">
        <v>60</v>
      </c>
      <c r="C11" s="19" t="s">
        <v>22</v>
      </c>
      <c r="D11" s="5">
        <f>DATE(2001,8,16)</f>
        <v>37119</v>
      </c>
      <c r="E11" s="5">
        <f>DATE(2005,7,30)</f>
        <v>38563</v>
      </c>
      <c r="F11" s="11">
        <f>(E11-D11)/365</f>
        <v>3.956164383561644</v>
      </c>
      <c r="G11" s="10">
        <v>3.3100000000000005E-24</v>
      </c>
    </row>
    <row r="12" spans="1:20" x14ac:dyDescent="0.3">
      <c r="A12" s="2">
        <v>2</v>
      </c>
      <c r="B12" s="6" t="s">
        <v>76</v>
      </c>
      <c r="C12" s="19" t="s">
        <v>19</v>
      </c>
      <c r="D12" s="5">
        <f>DATE(2001,8,16)</f>
        <v>37119</v>
      </c>
      <c r="E12" s="5">
        <f>DATE(2005,7,30)</f>
        <v>38563</v>
      </c>
      <c r="F12" s="11">
        <f>(E12-D12)/365</f>
        <v>3.956164383561644</v>
      </c>
      <c r="G12" s="8">
        <f>3.19*10^-24</f>
        <v>3.1900000000000002E-24</v>
      </c>
    </row>
    <row r="13" spans="1:20" x14ac:dyDescent="0.3">
      <c r="A13" s="2">
        <v>2</v>
      </c>
      <c r="B13" s="6" t="s">
        <v>55</v>
      </c>
      <c r="C13" s="19" t="s">
        <v>82</v>
      </c>
      <c r="D13" s="5">
        <f>DATE(2001,8,16)</f>
        <v>37119</v>
      </c>
      <c r="E13" s="5">
        <f>DATE(2005,7,30)</f>
        <v>38563</v>
      </c>
      <c r="F13" s="11">
        <f>(E13-D13)/365</f>
        <v>3.956164383561644</v>
      </c>
      <c r="G13" s="10">
        <v>3.0200000000000003E-24</v>
      </c>
    </row>
    <row r="14" spans="1:20" x14ac:dyDescent="0.3">
      <c r="A14" s="2">
        <v>2</v>
      </c>
      <c r="B14" s="6" t="s">
        <v>63</v>
      </c>
      <c r="C14" s="19" t="s">
        <v>24</v>
      </c>
      <c r="D14" s="5">
        <f>DATE(2001,8,16)</f>
        <v>37119</v>
      </c>
      <c r="E14" s="5">
        <f>DATE(2005,7,30)</f>
        <v>38563</v>
      </c>
      <c r="F14" s="11">
        <f>(E14-D14)/365</f>
        <v>3.956164383561644</v>
      </c>
      <c r="G14" s="8">
        <f>3.01*10^-24</f>
        <v>3.0099999999999999E-24</v>
      </c>
    </row>
    <row r="15" spans="1:20" x14ac:dyDescent="0.3">
      <c r="A15" s="2">
        <v>2</v>
      </c>
      <c r="B15" s="6" t="s">
        <v>66</v>
      </c>
      <c r="C15" s="19" t="s">
        <v>83</v>
      </c>
      <c r="D15" s="5">
        <f>DATE(2001,8,16)</f>
        <v>37119</v>
      </c>
      <c r="E15" s="5">
        <f>DATE(2005,7,30)</f>
        <v>38563</v>
      </c>
      <c r="F15" s="11">
        <f>(E15-D15)/365</f>
        <v>3.956164383561644</v>
      </c>
      <c r="G15" s="8">
        <f>3*10^-24</f>
        <v>3.0000000000000003E-24</v>
      </c>
    </row>
    <row r="16" spans="1:20" x14ac:dyDescent="0.3">
      <c r="A16" s="2">
        <v>2</v>
      </c>
      <c r="B16" s="6" t="s">
        <v>59</v>
      </c>
      <c r="C16" s="19" t="s">
        <v>34</v>
      </c>
      <c r="D16" s="5">
        <f>DATE(2001,8,16)</f>
        <v>37119</v>
      </c>
      <c r="E16" s="5">
        <f>DATE(2005,7,30)</f>
        <v>38563</v>
      </c>
      <c r="F16" s="11">
        <f>(E16-D16)/365</f>
        <v>3.956164383561644</v>
      </c>
      <c r="G16" s="8">
        <f>2.99*10^-24</f>
        <v>2.9900000000000007E-24</v>
      </c>
    </row>
    <row r="17" spans="1:7" x14ac:dyDescent="0.3">
      <c r="A17" s="2">
        <v>2</v>
      </c>
      <c r="B17" s="6" t="s">
        <v>73</v>
      </c>
      <c r="C17" s="19" t="s">
        <v>17</v>
      </c>
      <c r="D17" s="5">
        <f>DATE(2001,8,16)</f>
        <v>37119</v>
      </c>
      <c r="E17" s="5">
        <f>DATE(2005,7,30)</f>
        <v>38563</v>
      </c>
      <c r="F17" s="11">
        <f>(E17-D17)/365</f>
        <v>3.956164383561644</v>
      </c>
      <c r="G17" s="8">
        <f>2.94*10^-24</f>
        <v>2.9400000000000001E-24</v>
      </c>
    </row>
    <row r="18" spans="1:7" x14ac:dyDescent="0.3">
      <c r="A18" s="2">
        <v>2</v>
      </c>
      <c r="B18" s="6" t="s">
        <v>67</v>
      </c>
      <c r="C18" s="19" t="s">
        <v>84</v>
      </c>
      <c r="D18" s="5">
        <f>DATE(2001,8,16)</f>
        <v>37119</v>
      </c>
      <c r="E18" s="5">
        <f>DATE(2005,7,30)</f>
        <v>38563</v>
      </c>
      <c r="F18" s="11">
        <f>(E18-D18)/365</f>
        <v>3.956164383561644</v>
      </c>
      <c r="G18" s="8">
        <f>2.81*10^-24</f>
        <v>2.8100000000000005E-24</v>
      </c>
    </row>
    <row r="19" spans="1:7" x14ac:dyDescent="0.3">
      <c r="A19" s="2">
        <v>2</v>
      </c>
      <c r="B19" s="9" t="s">
        <v>100</v>
      </c>
      <c r="C19" s="19" t="s">
        <v>84</v>
      </c>
      <c r="D19" s="5">
        <f>DATE(2001,8,16)</f>
        <v>37119</v>
      </c>
      <c r="E19" s="5">
        <f>DATE(2005,7,30)</f>
        <v>38563</v>
      </c>
      <c r="F19" s="11">
        <f>(E19-D19)/365</f>
        <v>3.956164383561644</v>
      </c>
      <c r="G19" s="8">
        <f>2.75*10^-24</f>
        <v>2.7500000000000003E-24</v>
      </c>
    </row>
    <row r="20" spans="1:7" x14ac:dyDescent="0.3">
      <c r="A20" s="2">
        <v>2</v>
      </c>
      <c r="B20" s="6" t="s">
        <v>71</v>
      </c>
      <c r="C20" s="19" t="s">
        <v>15</v>
      </c>
      <c r="D20" s="5">
        <f>DATE(2001,8,16)</f>
        <v>37119</v>
      </c>
      <c r="E20" s="5">
        <f>DATE(2005,7,30)</f>
        <v>38563</v>
      </c>
      <c r="F20" s="11">
        <f>(E20-D20)/365</f>
        <v>3.956164383561644</v>
      </c>
      <c r="G20" s="8">
        <f>2.68*10^-24</f>
        <v>2.6800000000000005E-24</v>
      </c>
    </row>
    <row r="21" spans="1:7" x14ac:dyDescent="0.3">
      <c r="A21" s="2">
        <v>2</v>
      </c>
      <c r="B21" s="6" t="s">
        <v>56</v>
      </c>
      <c r="C21" s="19" t="s">
        <v>31</v>
      </c>
      <c r="D21" s="5">
        <f>DATE(2001,8,16)</f>
        <v>37119</v>
      </c>
      <c r="E21" s="5">
        <f>DATE(2005,7,30)</f>
        <v>38563</v>
      </c>
      <c r="F21" s="11">
        <f>(E21-D21)/365</f>
        <v>3.956164383561644</v>
      </c>
      <c r="G21" s="10">
        <v>2.2100000000000004E-24</v>
      </c>
    </row>
    <row r="22" spans="1:7" x14ac:dyDescent="0.3">
      <c r="A22" s="2">
        <v>2</v>
      </c>
      <c r="B22" s="6" t="s">
        <v>62</v>
      </c>
      <c r="C22" s="19" t="s">
        <v>26</v>
      </c>
      <c r="D22" s="5">
        <f>DATE(2001,8,16)</f>
        <v>37119</v>
      </c>
      <c r="E22" s="5">
        <f>DATE(2005,7,30)</f>
        <v>38563</v>
      </c>
      <c r="F22" s="11">
        <f>(E22-D22)/365</f>
        <v>3.956164383561644</v>
      </c>
      <c r="G22" s="8">
        <f>1.93*10^-24</f>
        <v>1.93E-24</v>
      </c>
    </row>
    <row r="23" spans="1:7" x14ac:dyDescent="0.3">
      <c r="A23" s="2">
        <v>2</v>
      </c>
      <c r="B23" s="6" t="s">
        <v>64</v>
      </c>
      <c r="C23" s="19" t="s">
        <v>35</v>
      </c>
      <c r="D23" s="5">
        <f>DATE(2001,8,16)</f>
        <v>37119</v>
      </c>
      <c r="E23" s="5">
        <f>DATE(2005,7,30)</f>
        <v>38563</v>
      </c>
      <c r="F23" s="11">
        <f>(E23-D23)/365</f>
        <v>3.956164383561644</v>
      </c>
      <c r="G23" s="8">
        <f>1.91*10^-24</f>
        <v>1.9100000000000001E-24</v>
      </c>
    </row>
    <row r="24" spans="1:7" x14ac:dyDescent="0.3">
      <c r="A24" s="2">
        <v>2</v>
      </c>
      <c r="B24" s="6" t="s">
        <v>101</v>
      </c>
      <c r="C24" s="19" t="s">
        <v>35</v>
      </c>
      <c r="D24" s="5">
        <f>DATE(2001,8,16)</f>
        <v>37119</v>
      </c>
      <c r="E24" s="5">
        <f>DATE(2005,7,30)</f>
        <v>38563</v>
      </c>
      <c r="F24" s="11">
        <f>(E24-D24)/365</f>
        <v>3.956164383561644</v>
      </c>
      <c r="G24" s="8">
        <f>1.91*10^-24</f>
        <v>1.9100000000000001E-24</v>
      </c>
    </row>
    <row r="25" spans="1:7" x14ac:dyDescent="0.3">
      <c r="A25" s="2">
        <v>2</v>
      </c>
      <c r="B25" s="6" t="s">
        <v>54</v>
      </c>
      <c r="C25" s="19" t="s">
        <v>37</v>
      </c>
      <c r="D25" s="5">
        <f>DATE(2001,8,16)</f>
        <v>37119</v>
      </c>
      <c r="E25" s="5">
        <f>DATE(2005,7,30)</f>
        <v>38563</v>
      </c>
      <c r="F25" s="11">
        <f>(E25-D25)/365</f>
        <v>3.956164383561644</v>
      </c>
      <c r="G25" s="8">
        <f>1.8*10^-24</f>
        <v>1.8000000000000004E-24</v>
      </c>
    </row>
    <row r="26" spans="1:7" x14ac:dyDescent="0.3">
      <c r="A26" s="2">
        <v>2</v>
      </c>
      <c r="B26" s="6" t="s">
        <v>46</v>
      </c>
      <c r="C26" s="19" t="s">
        <v>27</v>
      </c>
      <c r="D26" s="5">
        <f>DATE(2001,8,16)</f>
        <v>37119</v>
      </c>
      <c r="E26" s="5">
        <f>DATE(2005,7,30)</f>
        <v>38563</v>
      </c>
      <c r="F26" s="11">
        <f>(E26-D26)/365</f>
        <v>3.956164383561644</v>
      </c>
      <c r="G26" s="8">
        <f>1.79*10^-24</f>
        <v>1.7900000000000001E-24</v>
      </c>
    </row>
    <row r="27" spans="1:7" x14ac:dyDescent="0.3">
      <c r="A27" s="2">
        <v>2</v>
      </c>
      <c r="B27" s="6" t="s">
        <v>75</v>
      </c>
      <c r="C27" s="19" t="s">
        <v>85</v>
      </c>
      <c r="D27" s="5">
        <f>DATE(2001,8,16)</f>
        <v>37119</v>
      </c>
      <c r="E27" s="5">
        <f>DATE(2005,7,30)</f>
        <v>38563</v>
      </c>
      <c r="F27" s="11">
        <f>(E27-D27)/365</f>
        <v>3.956164383561644</v>
      </c>
      <c r="G27" s="8">
        <f>1.56*10^-24</f>
        <v>1.5600000000000002E-24</v>
      </c>
    </row>
    <row r="28" spans="1:7" x14ac:dyDescent="0.3">
      <c r="A28" s="2">
        <v>2</v>
      </c>
      <c r="B28" s="6" t="s">
        <v>52</v>
      </c>
      <c r="C28" s="19" t="s">
        <v>30</v>
      </c>
      <c r="D28" s="5">
        <f>DATE(2001,8,16)</f>
        <v>37119</v>
      </c>
      <c r="E28" s="5">
        <f>DATE(2005,7,30)</f>
        <v>38563</v>
      </c>
      <c r="F28" s="11">
        <f>(E28-D28)/365</f>
        <v>3.956164383561644</v>
      </c>
      <c r="G28" s="8">
        <f>1.41*10^-24</f>
        <v>1.41E-24</v>
      </c>
    </row>
    <row r="29" spans="1:7" x14ac:dyDescent="0.3">
      <c r="A29" s="2">
        <v>2</v>
      </c>
      <c r="B29" s="6" t="s">
        <v>70</v>
      </c>
      <c r="C29" s="19" t="s">
        <v>14</v>
      </c>
      <c r="D29" s="5">
        <f>DATE(2001,8,16)</f>
        <v>37119</v>
      </c>
      <c r="E29" s="5">
        <f>DATE(2005,7,30)</f>
        <v>38563</v>
      </c>
      <c r="F29" s="11">
        <f>(E29-D29)/365</f>
        <v>3.956164383561644</v>
      </c>
      <c r="G29" s="8">
        <f>1.41*10^-24</f>
        <v>1.41E-24</v>
      </c>
    </row>
    <row r="30" spans="1:7" x14ac:dyDescent="0.3">
      <c r="A30" s="2">
        <v>2</v>
      </c>
      <c r="B30" s="6" t="s">
        <v>51</v>
      </c>
      <c r="C30" s="19" t="s">
        <v>81</v>
      </c>
      <c r="D30" s="5">
        <f>DATE(2001,8,16)</f>
        <v>37119</v>
      </c>
      <c r="E30" s="5">
        <f>DATE(2005,7,30)</f>
        <v>38563</v>
      </c>
      <c r="F30" s="11">
        <f>(E30-D30)/365</f>
        <v>3.956164383561644</v>
      </c>
      <c r="G30" s="8">
        <f>1.36*10^-24</f>
        <v>1.3600000000000002E-24</v>
      </c>
    </row>
    <row r="31" spans="1:7" x14ac:dyDescent="0.3">
      <c r="A31" s="2">
        <v>2</v>
      </c>
      <c r="B31" s="6" t="s">
        <v>77</v>
      </c>
      <c r="C31" s="19" t="s">
        <v>86</v>
      </c>
      <c r="D31" s="5">
        <f>DATE(2001,8,16)</f>
        <v>37119</v>
      </c>
      <c r="E31" s="5">
        <f>DATE(2005,7,30)</f>
        <v>38563</v>
      </c>
      <c r="F31" s="11">
        <f>(E31-D31)/365</f>
        <v>3.956164383561644</v>
      </c>
      <c r="G31" s="8">
        <f>1.29*10^-24</f>
        <v>1.2900000000000002E-24</v>
      </c>
    </row>
    <row r="32" spans="1:7" x14ac:dyDescent="0.3">
      <c r="A32" s="2">
        <v>2</v>
      </c>
      <c r="B32" s="6" t="s">
        <v>38</v>
      </c>
      <c r="C32" s="19" t="s">
        <v>6</v>
      </c>
      <c r="D32" s="5">
        <f>DATE(2001,8,16)</f>
        <v>37119</v>
      </c>
      <c r="E32" s="5">
        <f>DATE(2005,7,30)</f>
        <v>38563</v>
      </c>
      <c r="F32" s="11">
        <f>(E32-D32)/365</f>
        <v>3.956164383561644</v>
      </c>
      <c r="G32" s="8">
        <f>1.09*10^-24</f>
        <v>1.0900000000000002E-24</v>
      </c>
    </row>
    <row r="33" spans="1:7" x14ac:dyDescent="0.3">
      <c r="A33" s="2">
        <v>2</v>
      </c>
      <c r="B33" s="6" t="s">
        <v>98</v>
      </c>
      <c r="C33" s="19" t="s">
        <v>23</v>
      </c>
      <c r="D33" s="5">
        <f>DATE(2001,8,16)</f>
        <v>37119</v>
      </c>
      <c r="E33" s="5">
        <f>DATE(2005,7,30)</f>
        <v>38563</v>
      </c>
      <c r="F33" s="11">
        <f>(E33-D33)/365</f>
        <v>3.956164383561644</v>
      </c>
      <c r="G33" s="8">
        <f>9.76*10^-25</f>
        <v>9.7599999999999999E-25</v>
      </c>
    </row>
    <row r="34" spans="1:7" x14ac:dyDescent="0.3">
      <c r="A34" s="2">
        <v>2</v>
      </c>
      <c r="B34" s="6" t="s">
        <v>47</v>
      </c>
      <c r="C34" s="19" t="s">
        <v>28</v>
      </c>
      <c r="D34" s="5">
        <f>DATE(2001,8,16)</f>
        <v>37119</v>
      </c>
      <c r="E34" s="5">
        <f>DATE(2005,7,30)</f>
        <v>38563</v>
      </c>
      <c r="F34" s="11">
        <f>(E34-D34)/365</f>
        <v>3.956164383561644</v>
      </c>
      <c r="G34" s="8">
        <f>9.61*10^-25</f>
        <v>9.6099999999999985E-25</v>
      </c>
    </row>
    <row r="35" spans="1:7" x14ac:dyDescent="0.3">
      <c r="A35" s="2">
        <v>2</v>
      </c>
      <c r="B35" s="6" t="s">
        <v>65</v>
      </c>
      <c r="C35" s="19" t="s">
        <v>23</v>
      </c>
      <c r="D35" s="5">
        <f>DATE(2001,8,16)</f>
        <v>37119</v>
      </c>
      <c r="E35" s="5">
        <f>DATE(2005,7,30)</f>
        <v>38563</v>
      </c>
      <c r="F35" s="11">
        <f>(E35-D35)/365</f>
        <v>3.956164383561644</v>
      </c>
      <c r="G35" s="8">
        <f>9.22*10^-25</f>
        <v>9.2199999999999996E-25</v>
      </c>
    </row>
    <row r="36" spans="1:7" x14ac:dyDescent="0.3">
      <c r="A36" s="2">
        <v>2</v>
      </c>
      <c r="B36" s="6" t="s">
        <v>57</v>
      </c>
      <c r="C36" s="19" t="s">
        <v>32</v>
      </c>
      <c r="D36" s="5">
        <f>DATE(2001,8,16)</f>
        <v>37119</v>
      </c>
      <c r="E36" s="5">
        <f>DATE(2005,7,30)</f>
        <v>38563</v>
      </c>
      <c r="F36" s="11">
        <f>(E36-D36)/365</f>
        <v>3.956164383561644</v>
      </c>
      <c r="G36" s="8">
        <f>9.11*10^-25</f>
        <v>9.1099999999999981E-25</v>
      </c>
    </row>
    <row r="37" spans="1:7" x14ac:dyDescent="0.3">
      <c r="A37" s="2">
        <v>2</v>
      </c>
      <c r="B37" s="6" t="s">
        <v>42</v>
      </c>
      <c r="C37" s="19" t="s">
        <v>10</v>
      </c>
      <c r="D37" s="5">
        <f>DATE(2001,8,16)</f>
        <v>37119</v>
      </c>
      <c r="E37" s="5">
        <f>DATE(2005,7,30)</f>
        <v>38563</v>
      </c>
      <c r="F37" s="11">
        <f>(E37-D37)/365</f>
        <v>3.956164383561644</v>
      </c>
      <c r="G37" s="8">
        <f>8.31*10^-25</f>
        <v>8.3100000000000003E-25</v>
      </c>
    </row>
    <row r="38" spans="1:7" x14ac:dyDescent="0.3">
      <c r="A38" s="2">
        <v>2</v>
      </c>
      <c r="B38" s="6" t="s">
        <v>50</v>
      </c>
      <c r="C38" s="19" t="s">
        <v>80</v>
      </c>
      <c r="D38" s="5">
        <f>DATE(2001,8,16)</f>
        <v>37119</v>
      </c>
      <c r="E38" s="5">
        <f>DATE(2005,7,30)</f>
        <v>38563</v>
      </c>
      <c r="F38" s="11">
        <f>(E38-D38)/365</f>
        <v>3.956164383561644</v>
      </c>
      <c r="G38" s="8">
        <f>6.28*10^-25</f>
        <v>6.2799999999999997E-25</v>
      </c>
    </row>
    <row r="39" spans="1:7" x14ac:dyDescent="0.3">
      <c r="A39" s="2">
        <v>2</v>
      </c>
      <c r="B39" s="6" t="s">
        <v>43</v>
      </c>
      <c r="C39" s="19" t="s">
        <v>78</v>
      </c>
      <c r="D39" s="5">
        <f>DATE(2001,8,16)</f>
        <v>37119</v>
      </c>
      <c r="E39" s="5">
        <f>DATE(2005,7,30)</f>
        <v>38563</v>
      </c>
      <c r="F39" s="11">
        <f>(E39-D39)/365</f>
        <v>3.956164383561644</v>
      </c>
      <c r="G39" s="8">
        <f>4.15*10^-25</f>
        <v>4.1500000000000002E-25</v>
      </c>
    </row>
    <row r="40" spans="1:7" x14ac:dyDescent="0.3">
      <c r="A40" s="2">
        <v>2</v>
      </c>
      <c r="B40" s="6" t="s">
        <v>99</v>
      </c>
      <c r="C40" s="19" t="s">
        <v>79</v>
      </c>
      <c r="D40" s="5">
        <f>DATE(2001,8,16)</f>
        <v>37119</v>
      </c>
      <c r="E40" s="5">
        <f>DATE(2005,7,30)</f>
        <v>38563</v>
      </c>
      <c r="F40" s="11">
        <f>(E40-D40)/365</f>
        <v>3.956164383561644</v>
      </c>
      <c r="G40" s="8">
        <f>2.11*10^-25</f>
        <v>2.1099999999999995E-25</v>
      </c>
    </row>
    <row r="41" spans="1:7" x14ac:dyDescent="0.3">
      <c r="A41" s="2">
        <v>2</v>
      </c>
      <c r="B41" s="6" t="s">
        <v>48</v>
      </c>
      <c r="C41" s="19" t="s">
        <v>20</v>
      </c>
      <c r="D41" s="5">
        <f>DATE(2001,8,16)</f>
        <v>37119</v>
      </c>
      <c r="E41" s="5">
        <f>DATE(2005,7,30)</f>
        <v>38563</v>
      </c>
      <c r="F41" s="11">
        <f>(E41-D41)/365</f>
        <v>3.956164383561644</v>
      </c>
      <c r="G41" s="8">
        <f>2*10^-25</f>
        <v>1.9999999999999998E-25</v>
      </c>
    </row>
    <row r="42" spans="1:7" x14ac:dyDescent="0.3">
      <c r="A42" s="2">
        <v>2</v>
      </c>
      <c r="B42" s="6" t="s">
        <v>40</v>
      </c>
      <c r="C42" s="19" t="s">
        <v>8</v>
      </c>
      <c r="D42" s="5">
        <f>DATE(2001,8,16)</f>
        <v>37119</v>
      </c>
      <c r="E42" s="5">
        <f>DATE(2005,7,30)</f>
        <v>38563</v>
      </c>
      <c r="F42" s="11">
        <f>(E42-D42)/365</f>
        <v>3.956164383561644</v>
      </c>
      <c r="G42" s="8">
        <f>1.98*10^-25</f>
        <v>1.9799999999999999E-25</v>
      </c>
    </row>
    <row r="43" spans="1:7" x14ac:dyDescent="0.3">
      <c r="A43" s="2">
        <v>2</v>
      </c>
      <c r="B43" s="6" t="s">
        <v>49</v>
      </c>
      <c r="C43" s="19" t="s">
        <v>29</v>
      </c>
      <c r="D43" s="5">
        <f>DATE(2001,8,16)</f>
        <v>37119</v>
      </c>
      <c r="E43" s="5">
        <f>DATE(2005,7,30)</f>
        <v>38563</v>
      </c>
      <c r="F43" s="11">
        <f>(E43-D43)/365</f>
        <v>3.956164383561644</v>
      </c>
      <c r="G43" s="8">
        <f>1.73*10^-25</f>
        <v>1.7299999999999999E-25</v>
      </c>
    </row>
    <row r="44" spans="1:7" x14ac:dyDescent="0.3">
      <c r="A44" s="2">
        <v>2</v>
      </c>
      <c r="B44" s="6" t="s">
        <v>74</v>
      </c>
      <c r="C44" s="19" t="s">
        <v>18</v>
      </c>
      <c r="D44" s="5">
        <f>DATE(2001,8,16)</f>
        <v>37119</v>
      </c>
      <c r="E44" s="5">
        <f>DATE(2005,7,30)</f>
        <v>38563</v>
      </c>
      <c r="F44" s="11">
        <f>(E44-D44)/365</f>
        <v>3.956164383561644</v>
      </c>
      <c r="G44" s="8">
        <f>1.42*10^-25</f>
        <v>1.4199999999999999E-25</v>
      </c>
    </row>
    <row r="45" spans="1:7" x14ac:dyDescent="0.3">
      <c r="A45" s="2">
        <v>2</v>
      </c>
      <c r="B45" s="6" t="s">
        <v>44</v>
      </c>
      <c r="C45" s="19" t="s">
        <v>11</v>
      </c>
      <c r="D45" s="5">
        <f>DATE(2001,8,16)</f>
        <v>37119</v>
      </c>
      <c r="E45" s="5">
        <f>DATE(2005,7,30)</f>
        <v>38563</v>
      </c>
      <c r="F45" s="11">
        <f>(E45-D45)/365</f>
        <v>3.956164383561644</v>
      </c>
      <c r="G45" s="8">
        <f>1.01*10^(-25)</f>
        <v>1.0099999999999999E-25</v>
      </c>
    </row>
    <row r="46" spans="1:7" x14ac:dyDescent="0.3">
      <c r="A46" s="2">
        <v>4</v>
      </c>
      <c r="B46" s="6" t="s">
        <v>93</v>
      </c>
      <c r="C46" s="7" t="s">
        <v>97</v>
      </c>
      <c r="D46" s="5">
        <f>DATE(2006,8,3)</f>
        <v>38932</v>
      </c>
      <c r="E46" s="5">
        <f>DATE(2007,8,18)</f>
        <v>39312</v>
      </c>
      <c r="F46" s="11">
        <f>(E46-D46)/365</f>
        <v>1.0410958904109588</v>
      </c>
      <c r="G46" s="8" t="s">
        <v>349</v>
      </c>
    </row>
    <row r="47" spans="1:7" x14ac:dyDescent="0.3">
      <c r="A47" s="2">
        <v>4</v>
      </c>
      <c r="B47" s="6" t="s">
        <v>91</v>
      </c>
      <c r="C47" s="7" t="s">
        <v>83</v>
      </c>
      <c r="D47" s="5">
        <f>DATE(2006,8,3)</f>
        <v>38932</v>
      </c>
      <c r="E47" s="5">
        <f>DATE(2007,8,18)</f>
        <v>39312</v>
      </c>
      <c r="F47" s="11">
        <f>(E47-D47)/365</f>
        <v>1.0410958904109588</v>
      </c>
      <c r="G47" s="8">
        <f>3*10^-24</f>
        <v>3.0000000000000003E-24</v>
      </c>
    </row>
    <row r="48" spans="1:7" x14ac:dyDescent="0.3">
      <c r="A48" s="2">
        <v>4</v>
      </c>
      <c r="B48" s="6" t="s">
        <v>92</v>
      </c>
      <c r="C48" s="7" t="s">
        <v>84</v>
      </c>
      <c r="D48" s="5">
        <f>DATE(2006,8,3)</f>
        <v>38932</v>
      </c>
      <c r="E48" s="5">
        <f>DATE(2007,8,18)</f>
        <v>39312</v>
      </c>
      <c r="F48" s="11">
        <f>(E48-D48)/365</f>
        <v>1.0410958904109588</v>
      </c>
      <c r="G48" s="8">
        <f>2.83*10^-24</f>
        <v>2.8300000000000004E-24</v>
      </c>
    </row>
    <row r="49" spans="1:7" x14ac:dyDescent="0.3">
      <c r="A49" s="2">
        <v>4</v>
      </c>
      <c r="B49" s="6" t="s">
        <v>89</v>
      </c>
      <c r="C49" s="7" t="s">
        <v>35</v>
      </c>
      <c r="D49" s="5">
        <f>DATE(2006,8,3)</f>
        <v>38932</v>
      </c>
      <c r="E49" s="5">
        <f>DATE(2007,8,18)</f>
        <v>39312</v>
      </c>
      <c r="F49" s="11">
        <f>(E49-D49)/365</f>
        <v>1.0410958904109588</v>
      </c>
      <c r="G49" s="8">
        <f>2.26*10^-24</f>
        <v>2.2599999999999998E-24</v>
      </c>
    </row>
    <row r="50" spans="1:7" x14ac:dyDescent="0.3">
      <c r="A50" s="2">
        <v>4</v>
      </c>
      <c r="B50" s="6" t="s">
        <v>90</v>
      </c>
      <c r="C50" s="7" t="s">
        <v>23</v>
      </c>
      <c r="D50" s="5">
        <f>DATE(2006,8,3)</f>
        <v>38932</v>
      </c>
      <c r="E50" s="5">
        <f>DATE(2007,8,18)</f>
        <v>39312</v>
      </c>
      <c r="F50" s="11">
        <f>(E50-D50)/365</f>
        <v>1.0410958904109588</v>
      </c>
      <c r="G50" s="8">
        <f>1.71*10^-24</f>
        <v>1.7100000000000003E-24</v>
      </c>
    </row>
    <row r="51" spans="1:7" x14ac:dyDescent="0.3">
      <c r="A51" s="2">
        <v>4</v>
      </c>
      <c r="B51" s="6" t="s">
        <v>87</v>
      </c>
      <c r="C51" s="7" t="s">
        <v>95</v>
      </c>
      <c r="D51" s="5">
        <f>DATE(2006,8,3)</f>
        <v>38932</v>
      </c>
      <c r="E51" s="5">
        <f>DATE(2007,8,18)</f>
        <v>39312</v>
      </c>
      <c r="F51" s="11">
        <f>(E51-D51)/365</f>
        <v>1.0410958904109588</v>
      </c>
      <c r="G51" s="8">
        <f>1.28*10^-25</f>
        <v>1.2799999999999998E-25</v>
      </c>
    </row>
    <row r="52" spans="1:7" x14ac:dyDescent="0.3">
      <c r="A52" s="2">
        <v>4</v>
      </c>
      <c r="B52" s="6" t="s">
        <v>88</v>
      </c>
      <c r="C52" s="7" t="s">
        <v>96</v>
      </c>
      <c r="D52" s="5">
        <f>DATE(2006,8,3)</f>
        <v>38932</v>
      </c>
      <c r="E52" s="5">
        <f>DATE(2007,8,18)</f>
        <v>39312</v>
      </c>
      <c r="F52" s="11">
        <f>(E52-D52)/365</f>
        <v>1.0410958904109588</v>
      </c>
      <c r="G52" s="8">
        <f>1.65*10^-26</f>
        <v>1.6499999999999996E-26</v>
      </c>
    </row>
    <row r="53" spans="1:7" x14ac:dyDescent="0.3">
      <c r="A53" s="2" t="s">
        <v>152</v>
      </c>
      <c r="B53" s="6" t="s">
        <v>102</v>
      </c>
      <c r="C53" s="19" t="s">
        <v>7</v>
      </c>
      <c r="D53" s="5">
        <f>DATE(2008,3,22)</f>
        <v>39529</v>
      </c>
      <c r="E53" s="5">
        <f>+DATE(2009,9,1)</f>
        <v>40057</v>
      </c>
      <c r="F53" s="11">
        <f>(E53-D53)/365</f>
        <v>1.4465753424657535</v>
      </c>
      <c r="G53" s="2">
        <f>8.28*10^-24</f>
        <v>8.2800000000000001E-24</v>
      </c>
    </row>
    <row r="54" spans="1:7" x14ac:dyDescent="0.3">
      <c r="A54" s="2" t="s">
        <v>152</v>
      </c>
      <c r="B54" s="6" t="s">
        <v>103</v>
      </c>
      <c r="C54" s="19" t="s">
        <v>20</v>
      </c>
      <c r="D54" s="5">
        <f>DATE(2008,3,22)</f>
        <v>39529</v>
      </c>
      <c r="E54" s="5">
        <f>+DATE(2009,9,1)</f>
        <v>40057</v>
      </c>
      <c r="F54" s="11">
        <f>(E54-D54)/365</f>
        <v>1.4465753424657535</v>
      </c>
      <c r="G54" s="2">
        <f>1.69*10^-25</f>
        <v>1.6899999999999998E-25</v>
      </c>
    </row>
    <row r="55" spans="1:7" x14ac:dyDescent="0.3">
      <c r="A55" s="2" t="s">
        <v>152</v>
      </c>
      <c r="B55" s="6" t="s">
        <v>104</v>
      </c>
      <c r="C55" s="19" t="s">
        <v>79</v>
      </c>
      <c r="D55" s="5">
        <f>DATE(2008,3,22)</f>
        <v>39529</v>
      </c>
      <c r="E55" s="5">
        <f>+DATE(2009,9,1)</f>
        <v>40057</v>
      </c>
      <c r="F55" s="11">
        <f>(E55-D55)/365</f>
        <v>1.4465753424657535</v>
      </c>
      <c r="G55" s="2">
        <f>2.28*10^-25</f>
        <v>2.2799999999999995E-25</v>
      </c>
    </row>
    <row r="56" spans="1:7" x14ac:dyDescent="0.3">
      <c r="A56" s="2" t="s">
        <v>151</v>
      </c>
      <c r="B56" s="6" t="s">
        <v>105</v>
      </c>
      <c r="C56" s="19" t="s">
        <v>125</v>
      </c>
      <c r="D56" s="5">
        <f>DATE(2008,3,22)</f>
        <v>39529</v>
      </c>
      <c r="E56" s="5">
        <f>+DATE(2009,9,1)</f>
        <v>40057</v>
      </c>
      <c r="F56" s="11">
        <f>(E56-D56)/365</f>
        <v>1.4465753424657535</v>
      </c>
      <c r="G56" s="2">
        <f>2.26*10^-25</f>
        <v>2.2599999999999996E-25</v>
      </c>
    </row>
    <row r="57" spans="1:7" x14ac:dyDescent="0.3">
      <c r="A57" s="2" t="s">
        <v>151</v>
      </c>
      <c r="B57" s="6" t="s">
        <v>106</v>
      </c>
      <c r="C57" s="19" t="s">
        <v>126</v>
      </c>
      <c r="D57" s="5">
        <f>DATE(2008,3,22)</f>
        <v>39529</v>
      </c>
      <c r="E57" s="5">
        <f>+DATE(2009,9,1)</f>
        <v>40057</v>
      </c>
      <c r="F57" s="11">
        <f>(E57-D57)/365</f>
        <v>1.4465753424657535</v>
      </c>
      <c r="G57" s="2">
        <f>2.37*10^-25</f>
        <v>2.3699999999999997E-25</v>
      </c>
    </row>
    <row r="58" spans="1:7" x14ac:dyDescent="0.3">
      <c r="A58" s="2" t="s">
        <v>151</v>
      </c>
      <c r="B58" s="6" t="s">
        <v>107</v>
      </c>
      <c r="C58" s="19" t="s">
        <v>127</v>
      </c>
      <c r="D58" s="5">
        <f>DATE(2008,3,22)</f>
        <v>39529</v>
      </c>
      <c r="E58" s="5">
        <f>+DATE(2009,9,1)</f>
        <v>40057</v>
      </c>
      <c r="F58" s="11">
        <f>(E58-D58)/365</f>
        <v>1.4465753424657535</v>
      </c>
      <c r="G58" s="2">
        <f>2.4*10^-25</f>
        <v>2.3999999999999996E-25</v>
      </c>
    </row>
    <row r="59" spans="1:7" x14ac:dyDescent="0.3">
      <c r="A59" s="2" t="s">
        <v>151</v>
      </c>
      <c r="B59" s="6" t="s">
        <v>108</v>
      </c>
      <c r="C59" s="19" t="s">
        <v>127</v>
      </c>
      <c r="D59" s="5">
        <f>DATE(2008,3,22)</f>
        <v>39529</v>
      </c>
      <c r="E59" s="5">
        <f>+DATE(2009,9,1)</f>
        <v>40057</v>
      </c>
      <c r="F59" s="11">
        <f>(E59-D59)/365</f>
        <v>1.4465753424657535</v>
      </c>
      <c r="G59" s="2">
        <f>2.11*10^-25</f>
        <v>2.1099999999999995E-25</v>
      </c>
    </row>
    <row r="60" spans="1:7" x14ac:dyDescent="0.3">
      <c r="A60" s="2" t="s">
        <v>151</v>
      </c>
      <c r="B60" s="6" t="s">
        <v>109</v>
      </c>
      <c r="C60" s="19" t="s">
        <v>127</v>
      </c>
      <c r="D60" s="5">
        <f>DATE(2008,3,22)</f>
        <v>39529</v>
      </c>
      <c r="E60" s="5">
        <f>+DATE(2009,9,1)</f>
        <v>40057</v>
      </c>
      <c r="F60" s="11">
        <f>(E60-D60)/365</f>
        <v>1.4465753424657535</v>
      </c>
      <c r="G60" s="2">
        <f>2.34*10^-25</f>
        <v>2.3399999999999998E-25</v>
      </c>
    </row>
    <row r="61" spans="1:7" x14ac:dyDescent="0.3">
      <c r="A61" s="2" t="s">
        <v>151</v>
      </c>
      <c r="B61" s="6" t="s">
        <v>110</v>
      </c>
      <c r="C61" s="19" t="s">
        <v>82</v>
      </c>
      <c r="D61" s="5">
        <f>DATE(2008,3,22)</f>
        <v>39529</v>
      </c>
      <c r="E61" s="5">
        <f>+DATE(2009,9,1)</f>
        <v>40057</v>
      </c>
      <c r="F61" s="11">
        <f>(E61-D61)/365</f>
        <v>1.4465753424657535</v>
      </c>
      <c r="G61" s="2">
        <f>2.68*10^-24</f>
        <v>2.6800000000000005E-24</v>
      </c>
    </row>
    <row r="62" spans="1:7" x14ac:dyDescent="0.3">
      <c r="A62" s="2" t="s">
        <v>151</v>
      </c>
      <c r="B62" s="6" t="s">
        <v>111</v>
      </c>
      <c r="C62" s="19" t="s">
        <v>31</v>
      </c>
      <c r="D62" s="5">
        <f>DATE(2008,3,22)</f>
        <v>39529</v>
      </c>
      <c r="E62" s="5">
        <f>+DATE(2009,9,1)</f>
        <v>40057</v>
      </c>
      <c r="F62" s="11">
        <f>(E62-D62)/365</f>
        <v>1.4465753424657535</v>
      </c>
      <c r="G62" s="2">
        <f>4.55*10^-24</f>
        <v>4.55E-24</v>
      </c>
    </row>
    <row r="63" spans="1:7" x14ac:dyDescent="0.3">
      <c r="A63" s="2" t="s">
        <v>151</v>
      </c>
      <c r="B63" s="6" t="s">
        <v>112</v>
      </c>
      <c r="C63" s="19" t="s">
        <v>22</v>
      </c>
      <c r="D63" s="5">
        <f>DATE(2008,3,22)</f>
        <v>39529</v>
      </c>
      <c r="E63" s="5">
        <f>+DATE(2009,9,1)</f>
        <v>40057</v>
      </c>
      <c r="F63" s="11">
        <f>(E63-D63)/365</f>
        <v>1.4465753424657535</v>
      </c>
      <c r="G63" s="2">
        <f>3.37*10^-24</f>
        <v>3.3700000000000004E-24</v>
      </c>
    </row>
    <row r="64" spans="1:7" x14ac:dyDescent="0.3">
      <c r="A64" s="2" t="s">
        <v>151</v>
      </c>
      <c r="B64" s="6" t="s">
        <v>113</v>
      </c>
      <c r="C64" s="19" t="s">
        <v>25</v>
      </c>
      <c r="D64" s="5">
        <f>DATE(2008,3,22)</f>
        <v>39529</v>
      </c>
      <c r="E64" s="5">
        <f>+DATE(2009,9,1)</f>
        <v>40057</v>
      </c>
      <c r="F64" s="11">
        <f>(E64-D64)/365</f>
        <v>1.4465753424657535</v>
      </c>
      <c r="G64" s="2">
        <f>4.05*10^-24</f>
        <v>4.0499999999999999E-24</v>
      </c>
    </row>
    <row r="65" spans="1:7" x14ac:dyDescent="0.3">
      <c r="A65" s="2" t="s">
        <v>151</v>
      </c>
      <c r="B65" s="6" t="s">
        <v>114</v>
      </c>
      <c r="C65" s="19" t="s">
        <v>24</v>
      </c>
      <c r="D65" s="5">
        <f>DATE(2008,3,22)</f>
        <v>39529</v>
      </c>
      <c r="E65" s="5">
        <f>+DATE(2009,9,1)</f>
        <v>40057</v>
      </c>
      <c r="F65" s="11">
        <f>(E65-D65)/365</f>
        <v>1.4465753424657535</v>
      </c>
      <c r="G65" s="2">
        <f>3.22*10^-24</f>
        <v>3.2200000000000004E-24</v>
      </c>
    </row>
    <row r="66" spans="1:7" x14ac:dyDescent="0.3">
      <c r="A66" s="2" t="s">
        <v>151</v>
      </c>
      <c r="B66" s="6" t="s">
        <v>115</v>
      </c>
      <c r="C66" s="19" t="s">
        <v>35</v>
      </c>
      <c r="D66" s="5">
        <f>DATE(2008,3,22)</f>
        <v>39529</v>
      </c>
      <c r="E66" s="5">
        <f>+DATE(2009,9,1)</f>
        <v>40057</v>
      </c>
      <c r="F66" s="11">
        <f>(E66-D66)/365</f>
        <v>1.4465753424657535</v>
      </c>
      <c r="G66" s="2">
        <f>2.16*10^-24</f>
        <v>2.1600000000000005E-24</v>
      </c>
    </row>
    <row r="67" spans="1:7" x14ac:dyDescent="0.3">
      <c r="A67" s="2" t="s">
        <v>151</v>
      </c>
      <c r="B67" s="6" t="s">
        <v>116</v>
      </c>
      <c r="C67" s="19" t="s">
        <v>23</v>
      </c>
      <c r="D67" s="5">
        <f>DATE(2008,3,22)</f>
        <v>39529</v>
      </c>
      <c r="E67" s="5">
        <f>+DATE(2009,9,1)</f>
        <v>40057</v>
      </c>
      <c r="F67" s="11">
        <f>(E67-D67)/365</f>
        <v>1.4465753424657535</v>
      </c>
      <c r="G67" s="2">
        <f>1.65*10^-24</f>
        <v>1.6500000000000001E-24</v>
      </c>
    </row>
    <row r="68" spans="1:7" x14ac:dyDescent="0.3">
      <c r="A68" s="2" t="s">
        <v>151</v>
      </c>
      <c r="B68" s="6" t="s">
        <v>117</v>
      </c>
      <c r="C68" s="19" t="s">
        <v>128</v>
      </c>
      <c r="D68" s="5">
        <f>DATE(2008,3,22)</f>
        <v>39529</v>
      </c>
      <c r="E68" s="5">
        <f>+DATE(2009,9,1)</f>
        <v>40057</v>
      </c>
      <c r="F68" s="11">
        <f>(E68-D68)/365</f>
        <v>1.4465753424657535</v>
      </c>
      <c r="G68" s="2">
        <f>2.7*10^-24</f>
        <v>2.7000000000000004E-24</v>
      </c>
    </row>
    <row r="69" spans="1:7" x14ac:dyDescent="0.3">
      <c r="A69" s="2" t="s">
        <v>151</v>
      </c>
      <c r="B69" s="6" t="s">
        <v>118</v>
      </c>
      <c r="C69" s="19" t="s">
        <v>129</v>
      </c>
      <c r="D69" s="5">
        <f>DATE(2008,3,22)</f>
        <v>39529</v>
      </c>
      <c r="E69" s="5">
        <f>+DATE(2009,9,1)</f>
        <v>40057</v>
      </c>
      <c r="F69" s="11">
        <f>(E69-D69)/365</f>
        <v>1.4465753424657535</v>
      </c>
      <c r="G69" s="2">
        <f>2.83*10^-24</f>
        <v>2.8300000000000004E-24</v>
      </c>
    </row>
    <row r="70" spans="1:7" x14ac:dyDescent="0.3">
      <c r="A70" s="2" t="s">
        <v>151</v>
      </c>
      <c r="B70" s="6" t="s">
        <v>119</v>
      </c>
      <c r="C70" s="19" t="s">
        <v>83</v>
      </c>
      <c r="D70" s="5">
        <f>DATE(2008,3,22)</f>
        <v>39529</v>
      </c>
      <c r="E70" s="5">
        <f>+DATE(2009,9,1)</f>
        <v>40057</v>
      </c>
      <c r="F70" s="11">
        <f>(E70-D70)/365</f>
        <v>1.4465753424657535</v>
      </c>
      <c r="G70" s="2">
        <f>3*10^-24</f>
        <v>3.0000000000000003E-24</v>
      </c>
    </row>
    <row r="71" spans="1:7" x14ac:dyDescent="0.3">
      <c r="A71" s="2" t="s">
        <v>151</v>
      </c>
      <c r="B71" s="6" t="s">
        <v>120</v>
      </c>
      <c r="C71" s="19" t="s">
        <v>130</v>
      </c>
      <c r="D71" s="5">
        <f>DATE(2008,3,22)</f>
        <v>39529</v>
      </c>
      <c r="E71" s="5">
        <f>+DATE(2009,9,1)</f>
        <v>40057</v>
      </c>
      <c r="F71" s="11">
        <f>(E71-D71)/365</f>
        <v>1.4465753424657535</v>
      </c>
      <c r="G71" s="2">
        <f>3.25*10^-24</f>
        <v>3.2500000000000003E-24</v>
      </c>
    </row>
    <row r="72" spans="1:7" x14ac:dyDescent="0.3">
      <c r="A72" s="2" t="s">
        <v>151</v>
      </c>
      <c r="B72" s="6" t="s">
        <v>121</v>
      </c>
      <c r="C72" s="19" t="s">
        <v>130</v>
      </c>
      <c r="D72" s="5">
        <f>DATE(2008,3,22)</f>
        <v>39529</v>
      </c>
      <c r="E72" s="5">
        <f>+DATE(2009,9,1)</f>
        <v>40057</v>
      </c>
      <c r="F72" s="11">
        <f>(E72-D72)/365</f>
        <v>1.4465753424657535</v>
      </c>
      <c r="G72" s="2">
        <f>3.08*10^-24</f>
        <v>3.0800000000000005E-24</v>
      </c>
    </row>
    <row r="73" spans="1:7" x14ac:dyDescent="0.3">
      <c r="A73" s="2" t="s">
        <v>151</v>
      </c>
      <c r="B73" s="6" t="s">
        <v>122</v>
      </c>
      <c r="C73" s="19" t="s">
        <v>131</v>
      </c>
      <c r="D73" s="5">
        <f>DATE(2008,3,22)</f>
        <v>39529</v>
      </c>
      <c r="E73" s="5">
        <f>+DATE(2009,9,1)</f>
        <v>40057</v>
      </c>
      <c r="F73" s="11">
        <f>(E73-D73)/365</f>
        <v>1.4465753424657535</v>
      </c>
      <c r="G73" s="2">
        <f>2.2*10^-24</f>
        <v>2.2000000000000004E-24</v>
      </c>
    </row>
    <row r="74" spans="1:7" x14ac:dyDescent="0.3">
      <c r="A74" s="2" t="s">
        <v>151</v>
      </c>
      <c r="B74" s="6" t="s">
        <v>123</v>
      </c>
      <c r="C74" s="19" t="s">
        <v>12</v>
      </c>
      <c r="D74" s="5">
        <f>DATE(2008,3,22)</f>
        <v>39529</v>
      </c>
      <c r="E74" s="5">
        <f>+DATE(2009,9,1)</f>
        <v>40057</v>
      </c>
      <c r="F74" s="11">
        <f>(E74-D74)/365</f>
        <v>1.4465753424657535</v>
      </c>
      <c r="G74" s="2">
        <f>5.28*10^-24</f>
        <v>5.2800000000000005E-24</v>
      </c>
    </row>
    <row r="75" spans="1:7" x14ac:dyDescent="0.3">
      <c r="A75" s="2" t="s">
        <v>151</v>
      </c>
      <c r="B75" s="6" t="s">
        <v>124</v>
      </c>
      <c r="C75" s="19" t="s">
        <v>18</v>
      </c>
      <c r="D75" s="5">
        <f>DATE(2008,3,22)</f>
        <v>39529</v>
      </c>
      <c r="E75" s="5">
        <f>+DATE(2009,9,1)</f>
        <v>40057</v>
      </c>
      <c r="F75" s="11">
        <f>(E75-D75)/365</f>
        <v>1.4465753424657535</v>
      </c>
      <c r="G75" s="2">
        <f>1.33*10^-25</f>
        <v>1.3299999999999999E-25</v>
      </c>
    </row>
    <row r="76" spans="1:7" x14ac:dyDescent="0.3">
      <c r="A76" s="2" t="s">
        <v>293</v>
      </c>
      <c r="B76" s="1" t="s">
        <v>294</v>
      </c>
      <c r="C76" s="7" t="s">
        <v>307</v>
      </c>
      <c r="D76" s="5">
        <f>DATE(2009,11,23)</f>
        <v>40140</v>
      </c>
      <c r="E76" s="5">
        <f>DATE(2011,5,20)</f>
        <v>40683</v>
      </c>
      <c r="F76" s="11">
        <f>(E76-D76)/365</f>
        <v>1.4876712328767123</v>
      </c>
      <c r="G76" s="2">
        <f>9.19*10^-25</f>
        <v>9.1899999999999997E-25</v>
      </c>
    </row>
    <row r="77" spans="1:7" x14ac:dyDescent="0.3">
      <c r="A77" s="2" t="s">
        <v>293</v>
      </c>
      <c r="B77" s="1" t="s">
        <v>295</v>
      </c>
      <c r="C77" s="7" t="s">
        <v>308</v>
      </c>
      <c r="D77" s="5">
        <f>DATE(2009,11,23)</f>
        <v>40140</v>
      </c>
      <c r="E77" s="5">
        <f>DATE(2011,5,20)</f>
        <v>40683</v>
      </c>
      <c r="F77" s="11">
        <f>(E77-D77)/365</f>
        <v>1.4876712328767123</v>
      </c>
      <c r="G77" s="2">
        <f>9.74*10^-25</f>
        <v>9.74E-25</v>
      </c>
    </row>
    <row r="78" spans="1:7" x14ac:dyDescent="0.3">
      <c r="A78" s="2" t="s">
        <v>292</v>
      </c>
      <c r="B78" s="1" t="s">
        <v>296</v>
      </c>
      <c r="C78" s="7" t="s">
        <v>309</v>
      </c>
      <c r="D78" s="5">
        <f>DATE(2009,11,23)</f>
        <v>40140</v>
      </c>
      <c r="E78" s="5">
        <f>DATE(2011,5,20)</f>
        <v>40683</v>
      </c>
      <c r="F78" s="11">
        <f>(E78-D78)/365</f>
        <v>1.4876712328767123</v>
      </c>
      <c r="G78" s="2">
        <f>2.15*10^-24</f>
        <v>2.1500000000000002E-24</v>
      </c>
    </row>
    <row r="79" spans="1:7" x14ac:dyDescent="0.3">
      <c r="A79" s="2" t="s">
        <v>292</v>
      </c>
      <c r="B79" s="1" t="s">
        <v>297</v>
      </c>
      <c r="C79" s="7" t="s">
        <v>310</v>
      </c>
      <c r="D79" s="5">
        <f>DATE(2009,11,23)</f>
        <v>40140</v>
      </c>
      <c r="E79" s="5">
        <f>DATE(2011,5,20)</f>
        <v>40683</v>
      </c>
      <c r="F79" s="11">
        <f>(E79-D79)/365</f>
        <v>1.4876712328767123</v>
      </c>
      <c r="G79" s="2">
        <f>1.49*10^-24</f>
        <v>1.4900000000000002E-24</v>
      </c>
    </row>
    <row r="80" spans="1:7" x14ac:dyDescent="0.3">
      <c r="A80" s="2" t="s">
        <v>292</v>
      </c>
      <c r="B80" s="1" t="s">
        <v>298</v>
      </c>
      <c r="C80" s="7" t="s">
        <v>311</v>
      </c>
      <c r="D80" s="5">
        <f>DATE(2009,11,23)</f>
        <v>40140</v>
      </c>
      <c r="E80" s="5">
        <f>DATE(2011,5,20)</f>
        <v>40683</v>
      </c>
      <c r="F80" s="11">
        <f>(E80-D80)/365</f>
        <v>1.4876712328767123</v>
      </c>
      <c r="G80" s="2">
        <f>1.74*10^-24</f>
        <v>1.7400000000000002E-24</v>
      </c>
    </row>
    <row r="81" spans="1:8" x14ac:dyDescent="0.3">
      <c r="A81" s="2" t="s">
        <v>292</v>
      </c>
      <c r="B81" s="1" t="s">
        <v>299</v>
      </c>
      <c r="C81" s="7" t="s">
        <v>312</v>
      </c>
      <c r="D81" s="5">
        <f>DATE(2009,11,23)</f>
        <v>40140</v>
      </c>
      <c r="E81" s="5">
        <f>DATE(2011,5,20)</f>
        <v>40683</v>
      </c>
      <c r="F81" s="11">
        <f>(E81-D81)/365</f>
        <v>1.4876712328767123</v>
      </c>
      <c r="G81" s="2">
        <f>3.56*10^-24</f>
        <v>3.5600000000000002E-24</v>
      </c>
    </row>
    <row r="82" spans="1:8" x14ac:dyDescent="0.3">
      <c r="A82" s="2" t="s">
        <v>292</v>
      </c>
      <c r="B82" s="1" t="s">
        <v>300</v>
      </c>
      <c r="C82" s="7" t="s">
        <v>290</v>
      </c>
      <c r="D82" s="5">
        <f>DATE(2009,11,23)</f>
        <v>40140</v>
      </c>
      <c r="E82" s="5">
        <f>DATE(2011,5,20)</f>
        <v>40683</v>
      </c>
      <c r="F82" s="11">
        <f>(E82-D82)/365</f>
        <v>1.4876712328767123</v>
      </c>
      <c r="G82" s="2">
        <f>1.44*10^-24</f>
        <v>1.4400000000000001E-24</v>
      </c>
    </row>
    <row r="83" spans="1:8" x14ac:dyDescent="0.3">
      <c r="A83" s="2" t="s">
        <v>292</v>
      </c>
      <c r="B83" s="1" t="s">
        <v>301</v>
      </c>
      <c r="C83" s="7" t="s">
        <v>313</v>
      </c>
      <c r="D83" s="5">
        <f>DATE(2009,11,23)</f>
        <v>40140</v>
      </c>
      <c r="E83" s="5">
        <f>DATE(2011,5,20)</f>
        <v>40683</v>
      </c>
      <c r="F83" s="11">
        <f>(E83-D83)/365</f>
        <v>1.4876712328767123</v>
      </c>
      <c r="G83" s="2">
        <f>2.22*10^-24</f>
        <v>2.2200000000000003E-24</v>
      </c>
    </row>
    <row r="84" spans="1:8" x14ac:dyDescent="0.3">
      <c r="A84" s="2" t="s">
        <v>292</v>
      </c>
      <c r="B84" s="1" t="s">
        <v>302</v>
      </c>
      <c r="C84" s="7" t="s">
        <v>314</v>
      </c>
      <c r="D84" s="5">
        <f>DATE(2009,11,23)</f>
        <v>40140</v>
      </c>
      <c r="E84" s="5">
        <f>DATE(2011,5,20)</f>
        <v>40683</v>
      </c>
      <c r="F84" s="11">
        <f>(E84-D84)/365</f>
        <v>1.4876712328767123</v>
      </c>
      <c r="G84" s="2">
        <f>1.17*10^-24</f>
        <v>1.17E-24</v>
      </c>
    </row>
    <row r="85" spans="1:8" x14ac:dyDescent="0.3">
      <c r="A85" s="2" t="s">
        <v>292</v>
      </c>
      <c r="B85" s="1" t="s">
        <v>303</v>
      </c>
      <c r="C85" s="7" t="s">
        <v>317</v>
      </c>
      <c r="D85" s="5">
        <f>DATE(2009,11,23)</f>
        <v>40140</v>
      </c>
      <c r="E85" s="5">
        <f>DATE(2011,5,20)</f>
        <v>40683</v>
      </c>
      <c r="F85" s="11">
        <f>(E85-D85)/365</f>
        <v>1.4876712328767123</v>
      </c>
      <c r="G85" s="2">
        <f>8.13*10^-24</f>
        <v>8.1300000000000023E-24</v>
      </c>
    </row>
    <row r="86" spans="1:8" x14ac:dyDescent="0.3">
      <c r="A86" s="2" t="s">
        <v>292</v>
      </c>
      <c r="B86" s="1" t="s">
        <v>304</v>
      </c>
      <c r="C86" s="7" t="s">
        <v>318</v>
      </c>
      <c r="D86" s="5">
        <f>DATE(2009,11,23)</f>
        <v>40140</v>
      </c>
      <c r="E86" s="5">
        <f>DATE(2011,5,20)</f>
        <v>40683</v>
      </c>
      <c r="F86" s="11">
        <f>(E86-D86)/365</f>
        <v>1.4876712328767123</v>
      </c>
      <c r="G86" s="2">
        <f>1.17*10^-25</f>
        <v>1.1699999999999999E-25</v>
      </c>
    </row>
    <row r="87" spans="1:8" x14ac:dyDescent="0.3">
      <c r="A87" s="2" t="s">
        <v>292</v>
      </c>
      <c r="B87" s="1" t="s">
        <v>305</v>
      </c>
      <c r="C87" s="7" t="s">
        <v>319</v>
      </c>
      <c r="D87" s="5">
        <f>DATE(2009,11,23)</f>
        <v>40140</v>
      </c>
      <c r="E87" s="5">
        <f>DATE(2011,5,20)</f>
        <v>40683</v>
      </c>
      <c r="F87" s="11">
        <f>(E87-D87)/365</f>
        <v>1.4876712328767123</v>
      </c>
      <c r="G87" s="2">
        <f>6.22*10^-26</f>
        <v>6.2199999999999996E-26</v>
      </c>
    </row>
    <row r="88" spans="1:8" x14ac:dyDescent="0.3">
      <c r="A88" s="2" t="s">
        <v>292</v>
      </c>
      <c r="B88" s="1" t="s">
        <v>306</v>
      </c>
      <c r="C88" s="7" t="s">
        <v>320</v>
      </c>
      <c r="D88" s="5">
        <f>DATE(2009,11,23)</f>
        <v>40140</v>
      </c>
      <c r="E88" s="5">
        <f>DATE(2011,5,20)</f>
        <v>40683</v>
      </c>
      <c r="F88" s="11">
        <f>(E88-D88)/365</f>
        <v>1.4876712328767123</v>
      </c>
      <c r="G88" s="2">
        <f>1.4*10^-26</f>
        <v>1.3999999999999998E-26</v>
      </c>
    </row>
    <row r="89" spans="1:8" x14ac:dyDescent="0.3">
      <c r="A89" s="2" t="s">
        <v>322</v>
      </c>
      <c r="B89" s="1" t="s">
        <v>323</v>
      </c>
      <c r="C89" s="7" t="s">
        <v>328</v>
      </c>
      <c r="D89" s="5">
        <f>DATE(2009,11,23)</f>
        <v>40140</v>
      </c>
      <c r="E89" s="5">
        <f>DATE(2011,5,20)</f>
        <v>40683</v>
      </c>
      <c r="F89" s="11">
        <f>(E89-D89)/365</f>
        <v>1.4876712328767123</v>
      </c>
      <c r="G89" s="2">
        <f>6.76*10^-24</f>
        <v>6.76E-24</v>
      </c>
    </row>
    <row r="90" spans="1:8" x14ac:dyDescent="0.3">
      <c r="A90" s="2" t="s">
        <v>321</v>
      </c>
      <c r="B90" s="1" t="s">
        <v>324</v>
      </c>
      <c r="C90" s="7" t="s">
        <v>331</v>
      </c>
      <c r="D90" s="5">
        <f>DATE(2009,11,23)</f>
        <v>40140</v>
      </c>
      <c r="E90" s="5">
        <f>DATE(2011,5,20)</f>
        <v>40683</v>
      </c>
      <c r="F90" s="11">
        <f>(E90-D90)/365</f>
        <v>1.4876712328767123</v>
      </c>
      <c r="G90" s="2">
        <f>1.9*10^-24</f>
        <v>1.9000000000000001E-24</v>
      </c>
    </row>
    <row r="91" spans="1:8" x14ac:dyDescent="0.3">
      <c r="A91" s="2" t="s">
        <v>321</v>
      </c>
      <c r="B91" s="1" t="s">
        <v>325</v>
      </c>
      <c r="C91" s="7" t="s">
        <v>329</v>
      </c>
      <c r="D91" s="5">
        <f>DATE(2009,11,23)</f>
        <v>40140</v>
      </c>
      <c r="E91" s="5">
        <f>DATE(2011,5,20)</f>
        <v>40683</v>
      </c>
      <c r="F91" s="11">
        <f>(E91-D91)/365</f>
        <v>1.4876712328767123</v>
      </c>
      <c r="G91" s="2" t="s">
        <v>334</v>
      </c>
    </row>
    <row r="92" spans="1:8" x14ac:dyDescent="0.3">
      <c r="A92" s="2" t="s">
        <v>321</v>
      </c>
      <c r="B92" s="1" t="s">
        <v>326</v>
      </c>
      <c r="C92" s="7" t="s">
        <v>291</v>
      </c>
      <c r="D92" s="5">
        <f>DATE(2009,11,23)</f>
        <v>40140</v>
      </c>
      <c r="E92" s="5">
        <f>DATE(2011,5,20)</f>
        <v>40683</v>
      </c>
      <c r="F92" s="11">
        <f>(E92-D92)/365</f>
        <v>1.4876712328767123</v>
      </c>
      <c r="G92" s="2">
        <f>2.77*10^-24</f>
        <v>2.7700000000000002E-24</v>
      </c>
    </row>
    <row r="93" spans="1:8" x14ac:dyDescent="0.3">
      <c r="A93" s="2" t="s">
        <v>321</v>
      </c>
      <c r="B93" s="1" t="s">
        <v>327</v>
      </c>
      <c r="C93" s="7" t="s">
        <v>330</v>
      </c>
      <c r="D93" s="5">
        <f>DATE(2009,11,23)</f>
        <v>40140</v>
      </c>
      <c r="E93" s="5">
        <f>DATE(2011,5,20)</f>
        <v>40683</v>
      </c>
      <c r="F93" s="11">
        <f>(E93-D93)/365</f>
        <v>1.4876712328767123</v>
      </c>
      <c r="G93" s="2">
        <f>1.22*10^-23</f>
        <v>1.2200000000000001E-23</v>
      </c>
    </row>
    <row r="94" spans="1:8" x14ac:dyDescent="0.3">
      <c r="A94" s="2" t="s">
        <v>154</v>
      </c>
      <c r="B94" s="1" t="s">
        <v>133</v>
      </c>
      <c r="C94" s="19" t="s">
        <v>155</v>
      </c>
      <c r="D94" s="5">
        <f>DATE(2009,11,23)</f>
        <v>40140</v>
      </c>
      <c r="E94" s="5">
        <f>DATE(2011,5,20)</f>
        <v>40683</v>
      </c>
      <c r="F94" s="11">
        <f>(E94-D94)/365</f>
        <v>1.4876712328767123</v>
      </c>
      <c r="G94" s="12">
        <f>6.58*10^-24</f>
        <v>6.5800000000000005E-24</v>
      </c>
      <c r="H94" s="14"/>
    </row>
    <row r="95" spans="1:8" x14ac:dyDescent="0.3">
      <c r="A95" s="2" t="s">
        <v>154</v>
      </c>
      <c r="B95" s="1" t="s">
        <v>134</v>
      </c>
      <c r="C95" s="19" t="s">
        <v>156</v>
      </c>
      <c r="D95" s="5">
        <f>DATE(2009,11,23)</f>
        <v>40140</v>
      </c>
      <c r="E95" s="5">
        <f>DATE(2011,5,20)</f>
        <v>40683</v>
      </c>
      <c r="F95" s="11">
        <f>(E95-D95)/365</f>
        <v>1.4876712328767123</v>
      </c>
      <c r="G95" s="13">
        <f>1.58*10^-26</f>
        <v>1.5799999999999998E-26</v>
      </c>
    </row>
    <row r="96" spans="1:8" x14ac:dyDescent="0.3">
      <c r="A96" s="2" t="s">
        <v>154</v>
      </c>
      <c r="B96" s="1" t="s">
        <v>135</v>
      </c>
      <c r="C96" s="19" t="s">
        <v>157</v>
      </c>
      <c r="D96" s="5">
        <f>DATE(2009,11,23)</f>
        <v>40140</v>
      </c>
      <c r="E96" s="5">
        <f>DATE(2011,5,20)</f>
        <v>40683</v>
      </c>
      <c r="F96" s="11">
        <f>(E96-D96)/365</f>
        <v>1.4876712328767123</v>
      </c>
      <c r="G96" s="13">
        <f>1.05*10^-24</f>
        <v>1.0500000000000001E-24</v>
      </c>
    </row>
    <row r="97" spans="1:7" x14ac:dyDescent="0.3">
      <c r="A97" s="2" t="s">
        <v>154</v>
      </c>
      <c r="B97" s="1" t="s">
        <v>135</v>
      </c>
      <c r="C97" s="19" t="s">
        <v>158</v>
      </c>
      <c r="D97" s="5">
        <f>DATE(2009,11,23)</f>
        <v>40140</v>
      </c>
      <c r="E97" s="5">
        <f>DATE(2011,5,20)</f>
        <v>40683</v>
      </c>
      <c r="F97" s="11">
        <f>(E97-D97)/365</f>
        <v>1.4876712328767123</v>
      </c>
      <c r="G97" s="13">
        <f>5.38*10^-25</f>
        <v>5.3799999999999995E-25</v>
      </c>
    </row>
    <row r="98" spans="1:7" x14ac:dyDescent="0.3">
      <c r="A98" s="2" t="s">
        <v>153</v>
      </c>
      <c r="B98" s="1" t="s">
        <v>136</v>
      </c>
      <c r="C98" s="19" t="s">
        <v>159</v>
      </c>
      <c r="D98" s="5">
        <f>DATE(2009,11,23)</f>
        <v>40140</v>
      </c>
      <c r="E98" s="5">
        <f>DATE(2011,5,20)</f>
        <v>40683</v>
      </c>
      <c r="F98" s="11">
        <f>(E98-D98)/365</f>
        <v>1.4876712328767123</v>
      </c>
      <c r="G98" s="2">
        <f>1.07*10^-25</f>
        <v>1.07E-25</v>
      </c>
    </row>
    <row r="99" spans="1:7" x14ac:dyDescent="0.3">
      <c r="A99" s="2" t="s">
        <v>153</v>
      </c>
      <c r="B99" s="1" t="s">
        <v>137</v>
      </c>
      <c r="C99" s="19" t="s">
        <v>11</v>
      </c>
      <c r="D99" s="5">
        <f>DATE(2009,11,23)</f>
        <v>40140</v>
      </c>
      <c r="E99" s="5">
        <f>DATE(2011,5,20)</f>
        <v>40683</v>
      </c>
      <c r="F99" s="11">
        <f>(E99-D99)/365</f>
        <v>1.4876712328767123</v>
      </c>
      <c r="G99" s="2">
        <f>1.48*10^-25</f>
        <v>1.4799999999999999E-25</v>
      </c>
    </row>
    <row r="100" spans="1:7" x14ac:dyDescent="0.3">
      <c r="A100" s="2" t="s">
        <v>153</v>
      </c>
      <c r="B100" s="1" t="s">
        <v>185</v>
      </c>
      <c r="C100" s="19" t="s">
        <v>11</v>
      </c>
      <c r="D100" s="5">
        <f>DATE(2009,11,23)</f>
        <v>40140</v>
      </c>
      <c r="E100" s="5">
        <f>DATE(2011,5,20)</f>
        <v>40683</v>
      </c>
      <c r="F100" s="11">
        <f>(E100-D100)/365</f>
        <v>1.4876712328767123</v>
      </c>
      <c r="G100" s="2">
        <f>1.54*10^-25</f>
        <v>1.54E-25</v>
      </c>
    </row>
    <row r="101" spans="1:7" x14ac:dyDescent="0.3">
      <c r="A101" s="2" t="s">
        <v>153</v>
      </c>
      <c r="B101" s="1" t="s">
        <v>186</v>
      </c>
      <c r="C101" s="19" t="s">
        <v>11</v>
      </c>
      <c r="D101" s="5">
        <f>DATE(2009,11,23)</f>
        <v>40140</v>
      </c>
      <c r="E101" s="5">
        <f>DATE(2011,5,20)</f>
        <v>40683</v>
      </c>
      <c r="F101" s="11">
        <f>(E101-D101)/365</f>
        <v>1.4876712328767123</v>
      </c>
      <c r="G101" s="2">
        <f>1.67*10^-25</f>
        <v>1.6699999999999999E-25</v>
      </c>
    </row>
    <row r="102" spans="1:7" x14ac:dyDescent="0.3">
      <c r="A102" s="2" t="s">
        <v>153</v>
      </c>
      <c r="B102" s="1" t="s">
        <v>187</v>
      </c>
      <c r="C102" s="19" t="s">
        <v>160</v>
      </c>
      <c r="D102" s="5">
        <f>DATE(2009,11,23)</f>
        <v>40140</v>
      </c>
      <c r="E102" s="5">
        <f>DATE(2011,5,20)</f>
        <v>40683</v>
      </c>
      <c r="F102" s="11">
        <f>(E102-D102)/365</f>
        <v>1.4876712328767123</v>
      </c>
      <c r="G102" s="2">
        <f>2.41*10^-25</f>
        <v>2.4100000000000001E-25</v>
      </c>
    </row>
    <row r="103" spans="1:7" x14ac:dyDescent="0.3">
      <c r="A103" s="2" t="s">
        <v>153</v>
      </c>
      <c r="B103" s="1" t="s">
        <v>188</v>
      </c>
      <c r="C103" s="19" t="s">
        <v>160</v>
      </c>
      <c r="D103" s="5">
        <f>DATE(2009,11,23)</f>
        <v>40140</v>
      </c>
      <c r="E103" s="5">
        <f>DATE(2011,5,20)</f>
        <v>40683</v>
      </c>
      <c r="F103" s="11">
        <f>(E103-D103)/365</f>
        <v>1.4876712328767123</v>
      </c>
      <c r="G103" s="2">
        <f>5.38*10^-25</f>
        <v>5.3799999999999995E-25</v>
      </c>
    </row>
    <row r="104" spans="1:7" x14ac:dyDescent="0.3">
      <c r="A104" s="2" t="s">
        <v>153</v>
      </c>
      <c r="B104" s="1" t="s">
        <v>189</v>
      </c>
      <c r="C104" s="19" t="s">
        <v>161</v>
      </c>
      <c r="D104" s="5">
        <f>DATE(2009,11,23)</f>
        <v>40140</v>
      </c>
      <c r="E104" s="5">
        <f>DATE(2011,5,20)</f>
        <v>40683</v>
      </c>
      <c r="F104" s="11">
        <f>(E104-D104)/365</f>
        <v>1.4876712328767123</v>
      </c>
      <c r="G104" s="2">
        <f>3.44*10^-25</f>
        <v>3.4399999999999999E-25</v>
      </c>
    </row>
    <row r="105" spans="1:7" x14ac:dyDescent="0.3">
      <c r="A105" s="2" t="s">
        <v>153</v>
      </c>
      <c r="B105" s="1" t="s">
        <v>138</v>
      </c>
      <c r="C105" s="19" t="s">
        <v>79</v>
      </c>
      <c r="D105" s="5">
        <f>DATE(2009,11,23)</f>
        <v>40140</v>
      </c>
      <c r="E105" s="5">
        <f>DATE(2011,5,20)</f>
        <v>40683</v>
      </c>
      <c r="F105" s="11">
        <f>(E105-D105)/365</f>
        <v>1.4876712328767123</v>
      </c>
      <c r="G105" s="2">
        <f>1.81*10^-25</f>
        <v>1.8099999999999999E-25</v>
      </c>
    </row>
    <row r="106" spans="1:7" x14ac:dyDescent="0.3">
      <c r="A106" s="2" t="s">
        <v>153</v>
      </c>
      <c r="B106" s="1" t="s">
        <v>190</v>
      </c>
      <c r="C106" s="19" t="s">
        <v>162</v>
      </c>
      <c r="D106" s="5">
        <f>DATE(2009,11,23)</f>
        <v>40140</v>
      </c>
      <c r="E106" s="5">
        <f>DATE(2011,5,20)</f>
        <v>40683</v>
      </c>
      <c r="F106" s="11">
        <f>(E106-D106)/365</f>
        <v>1.4876712328767123</v>
      </c>
      <c r="G106" s="2">
        <f>1.57*10^-25</f>
        <v>1.5699999999999999E-25</v>
      </c>
    </row>
    <row r="107" spans="1:7" x14ac:dyDescent="0.3">
      <c r="A107" s="2" t="s">
        <v>153</v>
      </c>
      <c r="B107" s="1" t="s">
        <v>139</v>
      </c>
      <c r="C107" s="19" t="s">
        <v>163</v>
      </c>
      <c r="D107" s="5">
        <f>DATE(2009,11,23)</f>
        <v>40140</v>
      </c>
      <c r="E107" s="5">
        <f>DATE(2011,5,20)</f>
        <v>40683</v>
      </c>
      <c r="F107" s="11">
        <f>(E107-D107)/365</f>
        <v>1.4876712328767123</v>
      </c>
      <c r="G107" s="2">
        <f>7.99*10^-28</f>
        <v>7.9900000000000009E-28</v>
      </c>
    </row>
    <row r="108" spans="1:7" x14ac:dyDescent="0.3">
      <c r="A108" s="2" t="s">
        <v>153</v>
      </c>
      <c r="B108" s="1" t="s">
        <v>140</v>
      </c>
      <c r="C108" s="19" t="s">
        <v>164</v>
      </c>
      <c r="D108" s="5">
        <f>DATE(2009,11,23)</f>
        <v>40140</v>
      </c>
      <c r="E108" s="5">
        <f>DATE(2011,5,20)</f>
        <v>40683</v>
      </c>
      <c r="F108" s="11">
        <f>(E108-D108)/365</f>
        <v>1.4876712328767123</v>
      </c>
      <c r="G108" s="2">
        <f>1.74*10^-24</f>
        <v>1.7400000000000002E-24</v>
      </c>
    </row>
    <row r="109" spans="1:7" x14ac:dyDescent="0.3">
      <c r="A109" s="2" t="s">
        <v>153</v>
      </c>
      <c r="B109" s="1" t="s">
        <v>141</v>
      </c>
      <c r="C109" s="19" t="s">
        <v>165</v>
      </c>
      <c r="D109" s="5">
        <f>DATE(2009,11,23)</f>
        <v>40140</v>
      </c>
      <c r="E109" s="5">
        <f>DATE(2011,5,20)</f>
        <v>40683</v>
      </c>
      <c r="F109" s="11">
        <f>(E109-D109)/365</f>
        <v>1.4876712328767123</v>
      </c>
      <c r="G109" s="2">
        <f>2.79*10^-24</f>
        <v>2.7900000000000002E-24</v>
      </c>
    </row>
    <row r="110" spans="1:7" x14ac:dyDescent="0.3">
      <c r="A110" s="2" t="s">
        <v>153</v>
      </c>
      <c r="B110" s="1" t="s">
        <v>142</v>
      </c>
      <c r="C110" s="19" t="s">
        <v>25</v>
      </c>
      <c r="D110" s="5">
        <f>DATE(2009,11,23)</f>
        <v>40140</v>
      </c>
      <c r="E110" s="5">
        <f>DATE(2011,5,20)</f>
        <v>40683</v>
      </c>
      <c r="F110" s="11">
        <f>(E110-D110)/365</f>
        <v>1.4876712328767123</v>
      </c>
      <c r="G110" s="2">
        <f>4.11*10^-24</f>
        <v>4.1100000000000005E-24</v>
      </c>
    </row>
    <row r="111" spans="1:7" x14ac:dyDescent="0.3">
      <c r="A111" s="2" t="s">
        <v>153</v>
      </c>
      <c r="B111" s="1" t="s">
        <v>191</v>
      </c>
      <c r="C111" s="19" t="s">
        <v>26</v>
      </c>
      <c r="D111" s="5">
        <f>DATE(2009,11,23)</f>
        <v>40140</v>
      </c>
      <c r="E111" s="5">
        <f>DATE(2011,5,20)</f>
        <v>40683</v>
      </c>
      <c r="F111" s="11">
        <f>(E111-D111)/365</f>
        <v>1.4876712328767123</v>
      </c>
      <c r="G111" s="2">
        <f>2.75*10^-24</f>
        <v>2.7500000000000003E-24</v>
      </c>
    </row>
    <row r="112" spans="1:7" x14ac:dyDescent="0.3">
      <c r="A112" s="2" t="s">
        <v>153</v>
      </c>
      <c r="B112" s="1" t="s">
        <v>143</v>
      </c>
      <c r="C112" s="19" t="s">
        <v>166</v>
      </c>
      <c r="D112" s="5">
        <f>DATE(2009,11,23)</f>
        <v>40140</v>
      </c>
      <c r="E112" s="5">
        <f>DATE(2011,5,20)</f>
        <v>40683</v>
      </c>
      <c r="F112" s="11">
        <f>(E112-D112)/365</f>
        <v>1.4876712328767123</v>
      </c>
      <c r="G112" s="2">
        <f>3.05*10^-26</f>
        <v>3.0499999999999994E-26</v>
      </c>
    </row>
    <row r="113" spans="1:8" x14ac:dyDescent="0.3">
      <c r="A113" s="2" t="s">
        <v>153</v>
      </c>
      <c r="B113" s="1" t="s">
        <v>144</v>
      </c>
      <c r="C113" s="19" t="s">
        <v>83</v>
      </c>
      <c r="D113" s="5">
        <f>DATE(2009,11,23)</f>
        <v>40140</v>
      </c>
      <c r="E113" s="5">
        <f>DATE(2011,5,20)</f>
        <v>40683</v>
      </c>
      <c r="F113" s="11">
        <f>(E113-D113)/365</f>
        <v>1.4876712328767123</v>
      </c>
      <c r="G113" s="2">
        <f>3*10^-24</f>
        <v>3.0000000000000003E-24</v>
      </c>
    </row>
    <row r="114" spans="1:8" x14ac:dyDescent="0.3">
      <c r="A114" s="2" t="s">
        <v>153</v>
      </c>
      <c r="B114" s="1" t="s">
        <v>145</v>
      </c>
      <c r="C114" s="19" t="s">
        <v>130</v>
      </c>
      <c r="D114" s="5">
        <f>DATE(2009,11,23)</f>
        <v>40140</v>
      </c>
      <c r="E114" s="5">
        <f>DATE(2011,5,20)</f>
        <v>40683</v>
      </c>
      <c r="F114" s="11">
        <f>(E114-D114)/365</f>
        <v>1.4876712328767123</v>
      </c>
      <c r="G114" s="2">
        <f>3.05*10^-24</f>
        <v>3.0500000000000002E-24</v>
      </c>
    </row>
    <row r="115" spans="1:8" x14ac:dyDescent="0.3">
      <c r="A115" s="2" t="s">
        <v>153</v>
      </c>
      <c r="B115" s="1" t="s">
        <v>192</v>
      </c>
      <c r="C115" s="19" t="s">
        <v>84</v>
      </c>
      <c r="D115" s="5">
        <f>DATE(2009,11,23)</f>
        <v>40140</v>
      </c>
      <c r="E115" s="5">
        <f>DATE(2011,5,20)</f>
        <v>40683</v>
      </c>
      <c r="F115" s="11">
        <f>(E115-D115)/365</f>
        <v>1.4876712328767123</v>
      </c>
      <c r="G115" s="2">
        <f>3.01*10^-24</f>
        <v>3.0099999999999999E-24</v>
      </c>
    </row>
    <row r="116" spans="1:8" x14ac:dyDescent="0.3">
      <c r="A116" s="2" t="s">
        <v>153</v>
      </c>
      <c r="B116" s="1" t="s">
        <v>193</v>
      </c>
      <c r="C116" s="19" t="s">
        <v>84</v>
      </c>
      <c r="D116" s="5">
        <f>DATE(2009,11,23)</f>
        <v>40140</v>
      </c>
      <c r="E116" s="5">
        <f>DATE(2011,5,20)</f>
        <v>40683</v>
      </c>
      <c r="F116" s="11">
        <f>(E116-D116)/365</f>
        <v>1.4876712328767123</v>
      </c>
      <c r="G116" s="2">
        <f>2.85*10^-24</f>
        <v>2.8500000000000004E-24</v>
      </c>
    </row>
    <row r="117" spans="1:8" x14ac:dyDescent="0.3">
      <c r="A117" s="2" t="s">
        <v>153</v>
      </c>
      <c r="B117" s="1" t="s">
        <v>194</v>
      </c>
      <c r="C117" s="19" t="s">
        <v>84</v>
      </c>
      <c r="D117" s="5">
        <f>DATE(2009,11,23)</f>
        <v>40140</v>
      </c>
      <c r="E117" s="5">
        <f>DATE(2011,5,20)</f>
        <v>40683</v>
      </c>
      <c r="F117" s="11">
        <f>(E117-D117)/365</f>
        <v>1.4876712328767123</v>
      </c>
      <c r="G117" s="2">
        <f>2.2*10^-24</f>
        <v>2.2000000000000004E-24</v>
      </c>
    </row>
    <row r="118" spans="1:8" x14ac:dyDescent="0.3">
      <c r="A118" s="2" t="s">
        <v>153</v>
      </c>
      <c r="B118" s="1" t="s">
        <v>146</v>
      </c>
      <c r="C118" s="19" t="s">
        <v>167</v>
      </c>
      <c r="D118" s="5">
        <f>DATE(2009,11,23)</f>
        <v>40140</v>
      </c>
      <c r="E118" s="5">
        <f>DATE(2011,5,20)</f>
        <v>40683</v>
      </c>
      <c r="F118" s="11">
        <f>(E118-D118)/365</f>
        <v>1.4876712328767123</v>
      </c>
      <c r="G118" s="2">
        <f>2.94*10^-24</f>
        <v>2.9400000000000001E-24</v>
      </c>
    </row>
    <row r="119" spans="1:8" x14ac:dyDescent="0.3">
      <c r="A119" s="2" t="s">
        <v>153</v>
      </c>
      <c r="B119" s="1" t="s">
        <v>147</v>
      </c>
      <c r="C119" s="19" t="s">
        <v>168</v>
      </c>
      <c r="D119" s="5">
        <f>DATE(2009,11,23)</f>
        <v>40140</v>
      </c>
      <c r="E119" s="5">
        <f>DATE(2011,5,20)</f>
        <v>40683</v>
      </c>
      <c r="F119" s="11">
        <f>(E119-D119)/365</f>
        <v>1.4876712328767123</v>
      </c>
      <c r="G119" s="2">
        <f>4.45*10^-24</f>
        <v>4.450000000000001E-24</v>
      </c>
    </row>
    <row r="120" spans="1:8" x14ac:dyDescent="0.3">
      <c r="A120" s="2" t="s">
        <v>153</v>
      </c>
      <c r="B120" s="1" t="s">
        <v>195</v>
      </c>
      <c r="C120" s="19" t="s">
        <v>15</v>
      </c>
      <c r="D120" s="5">
        <f>DATE(2009,11,23)</f>
        <v>40140</v>
      </c>
      <c r="E120" s="5">
        <f>DATE(2011,5,20)</f>
        <v>40683</v>
      </c>
      <c r="F120" s="11">
        <f>(E120-D120)/365</f>
        <v>1.4876712328767123</v>
      </c>
      <c r="G120" s="2">
        <f>3.12*10^-24</f>
        <v>3.1200000000000003E-24</v>
      </c>
    </row>
    <row r="121" spans="1:8" x14ac:dyDescent="0.3">
      <c r="A121" s="2" t="s">
        <v>153</v>
      </c>
      <c r="B121" s="1" t="s">
        <v>148</v>
      </c>
      <c r="C121" s="19" t="s">
        <v>169</v>
      </c>
      <c r="D121" s="5">
        <f>DATE(2009,11,23)</f>
        <v>40140</v>
      </c>
      <c r="E121" s="5">
        <f>DATE(2011,5,20)</f>
        <v>40683</v>
      </c>
      <c r="F121" s="11">
        <f>(E121-D121)/365</f>
        <v>1.4876712328767123</v>
      </c>
      <c r="G121" s="2">
        <f>3.14*10^-24</f>
        <v>3.1400000000000003E-24</v>
      </c>
    </row>
    <row r="122" spans="1:8" x14ac:dyDescent="0.3">
      <c r="A122" s="2" t="s">
        <v>153</v>
      </c>
      <c r="B122" s="1" t="s">
        <v>149</v>
      </c>
      <c r="C122" s="19" t="s">
        <v>170</v>
      </c>
      <c r="D122" s="5">
        <f>DATE(2009,11,23)</f>
        <v>40140</v>
      </c>
      <c r="E122" s="5">
        <f>DATE(2011,5,20)</f>
        <v>40683</v>
      </c>
      <c r="F122" s="11">
        <f>(E122-D122)/365</f>
        <v>1.4876712328767123</v>
      </c>
      <c r="G122" s="12">
        <f>1.74*10^-24</f>
        <v>1.7400000000000002E-24</v>
      </c>
      <c r="H122" s="14"/>
    </row>
    <row r="123" spans="1:8" x14ac:dyDescent="0.3">
      <c r="A123" s="2" t="s">
        <v>153</v>
      </c>
      <c r="B123" s="1" t="s">
        <v>150</v>
      </c>
      <c r="C123" s="19" t="s">
        <v>171</v>
      </c>
      <c r="D123" s="5">
        <f>DATE(2009,11,23)</f>
        <v>40140</v>
      </c>
      <c r="E123" s="5">
        <f>DATE(2011,5,20)</f>
        <v>40683</v>
      </c>
      <c r="F123" s="11">
        <f>(E123-D123)/365</f>
        <v>1.4876712328767123</v>
      </c>
      <c r="G123" s="2">
        <f>4.61*10^-25</f>
        <v>4.6099999999999998E-25</v>
      </c>
    </row>
    <row r="124" spans="1:8" x14ac:dyDescent="0.3">
      <c r="A124" s="2" t="s">
        <v>196</v>
      </c>
      <c r="B124" s="1" t="s">
        <v>282</v>
      </c>
      <c r="C124" s="19" t="s">
        <v>287</v>
      </c>
      <c r="D124" s="5">
        <f>DATE(2009,11,23)</f>
        <v>40140</v>
      </c>
      <c r="E124" s="5">
        <f>DATE(2011,5,20)</f>
        <v>40683</v>
      </c>
      <c r="F124" s="11">
        <f>(E124-D124)/365</f>
        <v>1.4876712328767123</v>
      </c>
      <c r="G124" s="2">
        <f>2.7*10^-24</f>
        <v>2.7000000000000004E-24</v>
      </c>
    </row>
    <row r="125" spans="1:8" x14ac:dyDescent="0.3">
      <c r="A125" s="2" t="s">
        <v>196</v>
      </c>
      <c r="B125" s="1" t="s">
        <v>283</v>
      </c>
      <c r="C125" s="19" t="s">
        <v>288</v>
      </c>
      <c r="D125" s="5">
        <f>DATE(2009,11,23)</f>
        <v>40140</v>
      </c>
      <c r="E125" s="5">
        <f>DATE(2011,5,20)</f>
        <v>40683</v>
      </c>
      <c r="F125" s="11">
        <f>(E125-D125)/365</f>
        <v>1.4876712328767123</v>
      </c>
      <c r="G125" s="2">
        <f>2.34*10^-24</f>
        <v>2.34E-24</v>
      </c>
    </row>
    <row r="126" spans="1:8" x14ac:dyDescent="0.3">
      <c r="A126" s="2" t="s">
        <v>196</v>
      </c>
      <c r="B126" s="1" t="s">
        <v>284</v>
      </c>
      <c r="C126" s="19" t="s">
        <v>289</v>
      </c>
      <c r="D126" s="5">
        <f>DATE(2009,11,23)</f>
        <v>40140</v>
      </c>
      <c r="E126" s="5">
        <f>DATE(2011,5,20)</f>
        <v>40683</v>
      </c>
      <c r="F126" s="11">
        <f>(E126-D126)/365</f>
        <v>1.4876712328767123</v>
      </c>
      <c r="G126" s="2">
        <f>5.1*10^-26</f>
        <v>5.0999999999999993E-26</v>
      </c>
    </row>
    <row r="127" spans="1:8" x14ac:dyDescent="0.3">
      <c r="A127" s="2" t="s">
        <v>196</v>
      </c>
      <c r="B127" s="1" t="s">
        <v>285</v>
      </c>
      <c r="C127" s="7" t="s">
        <v>290</v>
      </c>
      <c r="D127" s="5">
        <f>DATE(2009,11,23)</f>
        <v>40140</v>
      </c>
      <c r="E127" s="5">
        <f>DATE(2011,5,20)</f>
        <v>40683</v>
      </c>
      <c r="F127" s="11">
        <f>(E127-D127)/365</f>
        <v>1.4876712328767123</v>
      </c>
      <c r="G127" s="2">
        <f>3.53*10^-24</f>
        <v>3.5299999999999999E-24</v>
      </c>
    </row>
    <row r="128" spans="1:8" x14ac:dyDescent="0.3">
      <c r="A128" s="2" t="s">
        <v>196</v>
      </c>
      <c r="B128" s="1" t="s">
        <v>286</v>
      </c>
      <c r="C128" s="7" t="s">
        <v>291</v>
      </c>
      <c r="D128" s="5">
        <f>DATE(2009,11,23)</f>
        <v>40140</v>
      </c>
      <c r="E128" s="5">
        <f>DATE(2011,5,20)</f>
        <v>40683</v>
      </c>
      <c r="F128" s="11">
        <f>(E128-D128)/365</f>
        <v>1.4876712328767123</v>
      </c>
      <c r="G128" s="2">
        <f>3.83*10^-24</f>
        <v>3.8300000000000005E-24</v>
      </c>
    </row>
    <row r="129" spans="1:7" x14ac:dyDescent="0.3">
      <c r="A129" s="2" t="s">
        <v>181</v>
      </c>
      <c r="B129" s="1" t="s">
        <v>172</v>
      </c>
      <c r="C129" s="19" t="s">
        <v>11</v>
      </c>
      <c r="D129" s="5">
        <f>DATE(2011,5,20)</f>
        <v>40683</v>
      </c>
      <c r="E129" s="5">
        <f>DATE(2013,7,9)</f>
        <v>41464</v>
      </c>
      <c r="F129" s="11">
        <f>(E129-D129)/365</f>
        <v>2.1397260273972605</v>
      </c>
      <c r="G129" s="15">
        <f>1.45*10^-25</f>
        <v>1.4499999999999998E-25</v>
      </c>
    </row>
    <row r="130" spans="1:7" x14ac:dyDescent="0.3">
      <c r="A130" s="2" t="s">
        <v>181</v>
      </c>
      <c r="B130" s="1" t="s">
        <v>173</v>
      </c>
      <c r="C130" s="19" t="s">
        <v>20</v>
      </c>
      <c r="D130" s="5">
        <f>DATE(2011,5,20)</f>
        <v>40683</v>
      </c>
      <c r="E130" s="5">
        <f>DATE(2013,7,9)</f>
        <v>41464</v>
      </c>
      <c r="F130" s="11">
        <f>(E130-D130)/365</f>
        <v>2.1397260273972605</v>
      </c>
      <c r="G130" s="15">
        <f>2.37*10^-25</f>
        <v>2.3699999999999997E-25</v>
      </c>
    </row>
    <row r="131" spans="1:7" x14ac:dyDescent="0.3">
      <c r="A131" s="2" t="s">
        <v>181</v>
      </c>
      <c r="B131" s="1" t="s">
        <v>174</v>
      </c>
      <c r="C131" s="19" t="s">
        <v>79</v>
      </c>
      <c r="D131" s="5">
        <f>DATE(2011,5,20)</f>
        <v>40683</v>
      </c>
      <c r="E131" s="5">
        <f>DATE(2013,7,9)</f>
        <v>41464</v>
      </c>
      <c r="F131" s="11">
        <f>(E131-D131)/365</f>
        <v>2.1397260273972605</v>
      </c>
      <c r="G131" s="15">
        <f>2.39*10^-25</f>
        <v>2.3900000000000001E-25</v>
      </c>
    </row>
    <row r="132" spans="1:7" x14ac:dyDescent="0.3">
      <c r="A132" s="2" t="s">
        <v>180</v>
      </c>
      <c r="B132" s="1" t="s">
        <v>175</v>
      </c>
      <c r="C132" s="19" t="s">
        <v>127</v>
      </c>
      <c r="D132" s="5">
        <f>DATE(2011,5,20)</f>
        <v>40683</v>
      </c>
      <c r="E132" s="5">
        <f>DATE(2013,7,9)</f>
        <v>41464</v>
      </c>
      <c r="F132" s="11">
        <f>(E132-D132)/365</f>
        <v>2.1397260273972605</v>
      </c>
      <c r="G132" s="15">
        <f>2.5*10^-25</f>
        <v>2.4999999999999998E-25</v>
      </c>
    </row>
    <row r="133" spans="1:7" x14ac:dyDescent="0.3">
      <c r="A133" s="2" t="s">
        <v>180</v>
      </c>
      <c r="B133" s="1" t="s">
        <v>176</v>
      </c>
      <c r="C133" s="19" t="s">
        <v>83</v>
      </c>
      <c r="D133" s="5">
        <f>DATE(2011,5,20)</f>
        <v>40683</v>
      </c>
      <c r="E133" s="5">
        <f>DATE(2013,7,9)</f>
        <v>41464</v>
      </c>
      <c r="F133" s="11">
        <f>(E133-D133)/365</f>
        <v>2.1397260273972605</v>
      </c>
      <c r="G133" s="15">
        <f>3*10^-24</f>
        <v>3.0000000000000003E-24</v>
      </c>
    </row>
    <row r="134" spans="1:7" x14ac:dyDescent="0.3">
      <c r="A134" s="2" t="s">
        <v>180</v>
      </c>
      <c r="B134" s="1" t="s">
        <v>177</v>
      </c>
      <c r="C134" s="19" t="s">
        <v>18</v>
      </c>
      <c r="D134" s="5">
        <f>DATE(2011,5,20)</f>
        <v>40683</v>
      </c>
      <c r="E134" s="5">
        <f>DATE(2013,7,9)</f>
        <v>41464</v>
      </c>
      <c r="F134" s="11">
        <f>(E134-D134)/365</f>
        <v>2.1397260273972605</v>
      </c>
      <c r="G134" s="15">
        <f>1.94*10^-25</f>
        <v>1.9399999999999998E-25</v>
      </c>
    </row>
    <row r="135" spans="1:7" x14ac:dyDescent="0.3">
      <c r="A135" s="2" t="s">
        <v>180</v>
      </c>
      <c r="B135" s="1" t="s">
        <v>178</v>
      </c>
      <c r="C135" s="19" t="s">
        <v>179</v>
      </c>
      <c r="D135" s="5">
        <f>DATE(2011,5,20)</f>
        <v>40683</v>
      </c>
      <c r="E135" s="5">
        <f>DATE(2013,7,9)</f>
        <v>41464</v>
      </c>
      <c r="F135" s="11">
        <f>(E135-D135)/365</f>
        <v>2.1397260273972605</v>
      </c>
      <c r="G135" s="15">
        <f>3.81*10^-27</f>
        <v>3.8100000000000003E-27</v>
      </c>
    </row>
    <row r="136" spans="1:7" x14ac:dyDescent="0.3">
      <c r="A136" s="2" t="s">
        <v>335</v>
      </c>
      <c r="B136" s="1" t="s">
        <v>336</v>
      </c>
      <c r="C136" s="7" t="s">
        <v>313</v>
      </c>
      <c r="D136" s="5">
        <f>DATE(2011,5,20)</f>
        <v>40683</v>
      </c>
      <c r="E136" s="5">
        <f>DATE(2013,7,9)</f>
        <v>41464</v>
      </c>
      <c r="F136" s="11">
        <f>(E136-D136)/365</f>
        <v>2.1397260273972605</v>
      </c>
      <c r="G136" s="2">
        <f>1.1*10^-24</f>
        <v>1.1000000000000002E-24</v>
      </c>
    </row>
    <row r="137" spans="1:7" x14ac:dyDescent="0.3">
      <c r="A137" s="2" t="s">
        <v>335</v>
      </c>
      <c r="B137" s="1" t="s">
        <v>337</v>
      </c>
      <c r="C137" s="20" t="s">
        <v>339</v>
      </c>
      <c r="D137" s="5">
        <f>DATE(2011,5,20)</f>
        <v>40683</v>
      </c>
      <c r="E137" s="5">
        <f>DATE(2013,7,9)</f>
        <v>41464</v>
      </c>
      <c r="F137" s="11">
        <f>(E137-D137)/365</f>
        <v>2.1397260273972605</v>
      </c>
      <c r="G137" s="2">
        <f>1.04*10^-24</f>
        <v>1.0400000000000002E-24</v>
      </c>
    </row>
    <row r="138" spans="1:7" x14ac:dyDescent="0.3">
      <c r="A138" s="2" t="s">
        <v>335</v>
      </c>
      <c r="B138" s="1" t="s">
        <v>338</v>
      </c>
      <c r="C138" s="7" t="s">
        <v>308</v>
      </c>
      <c r="D138" s="5">
        <f>DATE(2011,5,20)</f>
        <v>40683</v>
      </c>
      <c r="E138" s="5">
        <f>DATE(2013,7,9)</f>
        <v>41464</v>
      </c>
      <c r="F138" s="11">
        <f>(E138-D138)/365</f>
        <v>2.1397260273972605</v>
      </c>
      <c r="G138" s="2">
        <f>1.08*10^-24</f>
        <v>1.0800000000000002E-24</v>
      </c>
    </row>
    <row r="139" spans="1:7" x14ac:dyDescent="0.3">
      <c r="A139" s="2" t="s">
        <v>340</v>
      </c>
      <c r="B139" s="1" t="s">
        <v>336</v>
      </c>
      <c r="C139" s="7" t="s">
        <v>313</v>
      </c>
      <c r="D139" s="5">
        <f>DATE(2011,5,20)</f>
        <v>40683</v>
      </c>
      <c r="E139" s="5">
        <f>DATE(2013,7,9)</f>
        <v>41464</v>
      </c>
      <c r="F139" s="11">
        <f>(E139-D139)/365</f>
        <v>2.1397260273972605</v>
      </c>
      <c r="G139" s="2">
        <f>5.71*10^-24</f>
        <v>5.7100000000000004E-24</v>
      </c>
    </row>
    <row r="140" spans="1:7" x14ac:dyDescent="0.3">
      <c r="A140" s="2" t="s">
        <v>340</v>
      </c>
      <c r="B140" s="1" t="s">
        <v>337</v>
      </c>
      <c r="C140" s="20" t="s">
        <v>339</v>
      </c>
      <c r="D140" s="5">
        <f>DATE(2011,5,20)</f>
        <v>40683</v>
      </c>
      <c r="E140" s="5">
        <f>DATE(2013,7,9)</f>
        <v>41464</v>
      </c>
      <c r="F140" s="11">
        <f>(E140-D140)/365</f>
        <v>2.1397260273972605</v>
      </c>
      <c r="G140" s="2">
        <f>6.32*10^-24</f>
        <v>6.3200000000000012E-24</v>
      </c>
    </row>
    <row r="141" spans="1:7" x14ac:dyDescent="0.3">
      <c r="A141" s="2" t="s">
        <v>340</v>
      </c>
      <c r="B141" s="1" t="s">
        <v>338</v>
      </c>
      <c r="C141" s="7" t="s">
        <v>308</v>
      </c>
      <c r="D141" s="5">
        <f>DATE(2011,5,20)</f>
        <v>40683</v>
      </c>
      <c r="E141" s="5">
        <f>DATE(2013,7,9)</f>
        <v>41464</v>
      </c>
      <c r="F141" s="11">
        <f>(E141-D141)/365</f>
        <v>2.1397260273972605</v>
      </c>
      <c r="G141" s="2">
        <f>6.32*10^-24</f>
        <v>6.3200000000000012E-24</v>
      </c>
    </row>
    <row r="142" spans="1:7" x14ac:dyDescent="0.3">
      <c r="A142" s="2" t="s">
        <v>342</v>
      </c>
      <c r="B142" s="1" t="s">
        <v>344</v>
      </c>
      <c r="C142" s="21" t="s">
        <v>343</v>
      </c>
      <c r="D142" s="5">
        <f>DATE(2011,5,20)</f>
        <v>40683</v>
      </c>
      <c r="E142" s="5">
        <f>DATE(2013,7,9)</f>
        <v>41464</v>
      </c>
      <c r="F142" s="11">
        <f>(E142-D142)/365</f>
        <v>2.1397260273972605</v>
      </c>
      <c r="G142" s="2">
        <f>4.04*10^-25</f>
        <v>4.0399999999999996E-25</v>
      </c>
    </row>
    <row r="143" spans="1:7" x14ac:dyDescent="0.3">
      <c r="A143" s="2" t="s">
        <v>342</v>
      </c>
      <c r="B143" s="1" t="s">
        <v>345</v>
      </c>
      <c r="C143" s="21" t="s">
        <v>308</v>
      </c>
      <c r="D143" s="5">
        <f>DATE(2011,5,20)</f>
        <v>40683</v>
      </c>
      <c r="E143" s="5">
        <f>DATE(2013,7,9)</f>
        <v>41464</v>
      </c>
      <c r="F143" s="11">
        <f>(E143-D143)/365</f>
        <v>2.1397260273972605</v>
      </c>
      <c r="G143" s="2">
        <f>1.37*10^-24</f>
        <v>1.3700000000000003E-24</v>
      </c>
    </row>
    <row r="144" spans="1:7" x14ac:dyDescent="0.3">
      <c r="A144" s="2" t="s">
        <v>341</v>
      </c>
      <c r="B144" s="1" t="s">
        <v>346</v>
      </c>
      <c r="C144" s="21" t="s">
        <v>331</v>
      </c>
      <c r="D144" s="5">
        <f>DATE(2011,5,20)</f>
        <v>40683</v>
      </c>
      <c r="E144" s="5">
        <f>DATE(2013,7,9)</f>
        <v>41464</v>
      </c>
      <c r="F144" s="11">
        <f>(E144-D144)/365</f>
        <v>2.1397260273972605</v>
      </c>
      <c r="G144" s="2">
        <f>3.61*10^-24</f>
        <v>3.6100000000000004E-24</v>
      </c>
    </row>
    <row r="145" spans="1:7" x14ac:dyDescent="0.3">
      <c r="A145" s="2" t="s">
        <v>341</v>
      </c>
      <c r="B145" s="1" t="s">
        <v>347</v>
      </c>
      <c r="C145" s="22" t="s">
        <v>313</v>
      </c>
      <c r="D145" s="5">
        <f>DATE(2011,5,20)</f>
        <v>40683</v>
      </c>
      <c r="E145" s="5">
        <f>DATE(2013,7,9)</f>
        <v>41464</v>
      </c>
      <c r="F145" s="11">
        <f>(E145-D145)/365</f>
        <v>2.1397260273972605</v>
      </c>
      <c r="G145" s="2">
        <f>1.9*10^-24</f>
        <v>1.9000000000000001E-24</v>
      </c>
    </row>
    <row r="146" spans="1:7" x14ac:dyDescent="0.3">
      <c r="A146" s="2" t="s">
        <v>341</v>
      </c>
      <c r="B146" s="1" t="s">
        <v>348</v>
      </c>
      <c r="C146" s="22" t="s">
        <v>314</v>
      </c>
      <c r="D146" s="5">
        <f>DATE(2011,5,20)</f>
        <v>40683</v>
      </c>
      <c r="E146" s="5">
        <f>DATE(2013,7,9)</f>
        <v>41464</v>
      </c>
      <c r="F146" s="11">
        <f>(E146-D146)/365</f>
        <v>2.1397260273972605</v>
      </c>
      <c r="G146" s="2">
        <f>1.35*10^-24</f>
        <v>1.3500000000000002E-24</v>
      </c>
    </row>
  </sheetData>
  <autoFilter ref="A1:I112" xr:uid="{3DEB4C5B-DD65-486F-A61F-EEEE5C19EE55}">
    <sortState xmlns:xlrd2="http://schemas.microsoft.com/office/spreadsheetml/2017/richdata2" ref="A2:I146">
      <sortCondition ref="A1:A112"/>
    </sortState>
  </autoFilter>
  <mergeCells count="2">
    <mergeCell ref="M2:T2"/>
    <mergeCell ref="M3:T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03A4-77D7-4035-A95C-D6CC36F21C59}">
  <dimension ref="A1:G89"/>
  <sheetViews>
    <sheetView topLeftCell="A61" workbookViewId="0">
      <selection activeCell="B23" sqref="B23"/>
    </sheetView>
  </sheetViews>
  <sheetFormatPr defaultRowHeight="16.5" x14ac:dyDescent="0.3"/>
  <cols>
    <col min="1" max="1" width="105.375" bestFit="1" customWidth="1"/>
  </cols>
  <sheetData>
    <row r="1" spans="1:2" x14ac:dyDescent="0.3">
      <c r="A1" t="s">
        <v>197</v>
      </c>
      <c r="B1" t="s">
        <v>17</v>
      </c>
    </row>
    <row r="2" spans="1:2" x14ac:dyDescent="0.3">
      <c r="A2" t="s">
        <v>198</v>
      </c>
      <c r="B2" t="s">
        <v>18</v>
      </c>
    </row>
    <row r="3" spans="1:2" x14ac:dyDescent="0.3">
      <c r="A3" t="s">
        <v>198</v>
      </c>
      <c r="B3" t="s">
        <v>18</v>
      </c>
    </row>
    <row r="4" spans="1:2" x14ac:dyDescent="0.3">
      <c r="A4" t="s">
        <v>199</v>
      </c>
      <c r="B4" t="s">
        <v>85</v>
      </c>
    </row>
    <row r="5" spans="1:2" x14ac:dyDescent="0.3">
      <c r="A5" t="s">
        <v>200</v>
      </c>
      <c r="B5" t="s">
        <v>169</v>
      </c>
    </row>
    <row r="6" spans="1:2" x14ac:dyDescent="0.3">
      <c r="A6" t="s">
        <v>201</v>
      </c>
      <c r="B6" t="s">
        <v>170</v>
      </c>
    </row>
    <row r="7" spans="1:2" x14ac:dyDescent="0.3">
      <c r="A7" t="s">
        <v>202</v>
      </c>
      <c r="B7" t="s">
        <v>19</v>
      </c>
    </row>
    <row r="8" spans="1:2" x14ac:dyDescent="0.3">
      <c r="A8" t="s">
        <v>203</v>
      </c>
      <c r="B8" t="s">
        <v>86</v>
      </c>
    </row>
    <row r="9" spans="1:2" x14ac:dyDescent="0.3">
      <c r="A9" t="s">
        <v>204</v>
      </c>
      <c r="B9" t="s">
        <v>179</v>
      </c>
    </row>
    <row r="10" spans="1:2" x14ac:dyDescent="0.3">
      <c r="A10" t="s">
        <v>205</v>
      </c>
      <c r="B10" t="s">
        <v>97</v>
      </c>
    </row>
    <row r="11" spans="1:2" x14ac:dyDescent="0.3">
      <c r="A11" t="s">
        <v>206</v>
      </c>
      <c r="B11" t="s">
        <v>171</v>
      </c>
    </row>
    <row r="12" spans="1:2" x14ac:dyDescent="0.3">
      <c r="A12" t="s">
        <v>207</v>
      </c>
      <c r="B12" t="s">
        <v>130</v>
      </c>
    </row>
    <row r="13" spans="1:2" x14ac:dyDescent="0.3">
      <c r="A13" t="s">
        <v>208</v>
      </c>
      <c r="B13" t="s">
        <v>130</v>
      </c>
    </row>
    <row r="14" spans="1:2" x14ac:dyDescent="0.3">
      <c r="A14" t="s">
        <v>209</v>
      </c>
      <c r="B14" t="s">
        <v>84</v>
      </c>
    </row>
    <row r="15" spans="1:2" x14ac:dyDescent="0.3">
      <c r="A15" t="s">
        <v>210</v>
      </c>
      <c r="B15" t="s">
        <v>84</v>
      </c>
    </row>
    <row r="16" spans="1:2" x14ac:dyDescent="0.3">
      <c r="A16" t="s">
        <v>211</v>
      </c>
      <c r="B16" t="s">
        <v>84</v>
      </c>
    </row>
    <row r="17" spans="1:7" x14ac:dyDescent="0.3">
      <c r="A17" t="s">
        <v>212</v>
      </c>
      <c r="B17" t="s">
        <v>84</v>
      </c>
    </row>
    <row r="18" spans="1:7" x14ac:dyDescent="0.3">
      <c r="A18" t="s">
        <v>213</v>
      </c>
      <c r="B18" t="s">
        <v>131</v>
      </c>
    </row>
    <row r="19" spans="1:7" x14ac:dyDescent="0.3">
      <c r="A19" t="s">
        <v>214</v>
      </c>
      <c r="B19" t="s">
        <v>167</v>
      </c>
    </row>
    <row r="20" spans="1:7" x14ac:dyDescent="0.3">
      <c r="A20" t="s">
        <v>215</v>
      </c>
      <c r="B20" t="s">
        <v>12</v>
      </c>
    </row>
    <row r="21" spans="1:7" x14ac:dyDescent="0.3">
      <c r="A21" t="s">
        <v>216</v>
      </c>
      <c r="B21" t="s">
        <v>168</v>
      </c>
    </row>
    <row r="22" spans="1:7" x14ac:dyDescent="0.3">
      <c r="A22" t="s">
        <v>217</v>
      </c>
      <c r="B22" t="s">
        <v>13</v>
      </c>
    </row>
    <row r="23" spans="1:7" x14ac:dyDescent="0.3">
      <c r="A23" t="s">
        <v>218</v>
      </c>
      <c r="B23" t="s">
        <v>14</v>
      </c>
    </row>
    <row r="24" spans="1:7" x14ac:dyDescent="0.3">
      <c r="A24" t="s">
        <v>219</v>
      </c>
      <c r="B24" t="s">
        <v>15</v>
      </c>
      <c r="G24" s="3"/>
    </row>
    <row r="25" spans="1:7" x14ac:dyDescent="0.3">
      <c r="A25" t="s">
        <v>220</v>
      </c>
      <c r="B25" t="s">
        <v>16</v>
      </c>
    </row>
    <row r="26" spans="1:7" x14ac:dyDescent="0.3">
      <c r="A26" t="s">
        <v>221</v>
      </c>
      <c r="B26" t="s">
        <v>33</v>
      </c>
    </row>
    <row r="27" spans="1:7" x14ac:dyDescent="0.3">
      <c r="A27" t="s">
        <v>222</v>
      </c>
      <c r="B27" t="s">
        <v>34</v>
      </c>
    </row>
    <row r="28" spans="1:7" x14ac:dyDescent="0.3">
      <c r="A28" t="s">
        <v>223</v>
      </c>
      <c r="B28" t="s">
        <v>22</v>
      </c>
    </row>
    <row r="29" spans="1:7" x14ac:dyDescent="0.3">
      <c r="A29" t="s">
        <v>224</v>
      </c>
      <c r="B29" t="s">
        <v>165</v>
      </c>
    </row>
    <row r="30" spans="1:7" x14ac:dyDescent="0.3">
      <c r="A30" t="s">
        <v>225</v>
      </c>
      <c r="B30" t="s">
        <v>25</v>
      </c>
    </row>
    <row r="31" spans="1:7" x14ac:dyDescent="0.3">
      <c r="A31" t="s">
        <v>226</v>
      </c>
      <c r="B31" t="s">
        <v>26</v>
      </c>
    </row>
    <row r="32" spans="1:7" x14ac:dyDescent="0.3">
      <c r="A32" t="s">
        <v>227</v>
      </c>
      <c r="B32" t="s">
        <v>24</v>
      </c>
    </row>
    <row r="33" spans="1:2" x14ac:dyDescent="0.3">
      <c r="A33" t="s">
        <v>228</v>
      </c>
      <c r="B33" t="s">
        <v>24</v>
      </c>
    </row>
    <row r="34" spans="1:2" x14ac:dyDescent="0.3">
      <c r="A34" t="s">
        <v>229</v>
      </c>
      <c r="B34" t="s">
        <v>35</v>
      </c>
    </row>
    <row r="35" spans="1:2" x14ac:dyDescent="0.3">
      <c r="A35" t="s">
        <v>230</v>
      </c>
      <c r="B35" t="s">
        <v>35</v>
      </c>
    </row>
    <row r="36" spans="1:2" x14ac:dyDescent="0.3">
      <c r="A36" t="s">
        <v>231</v>
      </c>
      <c r="B36" t="s">
        <v>166</v>
      </c>
    </row>
    <row r="37" spans="1:2" x14ac:dyDescent="0.3">
      <c r="A37" t="s">
        <v>232</v>
      </c>
      <c r="B37" t="s">
        <v>23</v>
      </c>
    </row>
    <row r="38" spans="1:2" x14ac:dyDescent="0.3">
      <c r="A38" t="s">
        <v>233</v>
      </c>
      <c r="B38" t="s">
        <v>23</v>
      </c>
    </row>
    <row r="39" spans="1:2" x14ac:dyDescent="0.3">
      <c r="A39" t="s">
        <v>234</v>
      </c>
      <c r="B39" t="s">
        <v>128</v>
      </c>
    </row>
    <row r="40" spans="1:2" x14ac:dyDescent="0.3">
      <c r="A40" t="s">
        <v>235</v>
      </c>
      <c r="B40" t="s">
        <v>129</v>
      </c>
    </row>
    <row r="41" spans="1:2" x14ac:dyDescent="0.3">
      <c r="A41" t="s">
        <v>236</v>
      </c>
      <c r="B41" t="s">
        <v>83</v>
      </c>
    </row>
    <row r="42" spans="1:2" x14ac:dyDescent="0.3">
      <c r="A42" t="s">
        <v>237</v>
      </c>
      <c r="B42" t="s">
        <v>130</v>
      </c>
    </row>
    <row r="43" spans="1:2" x14ac:dyDescent="0.3">
      <c r="A43" t="s">
        <v>238</v>
      </c>
      <c r="B43" t="s">
        <v>127</v>
      </c>
    </row>
    <row r="44" spans="1:2" x14ac:dyDescent="0.3">
      <c r="A44" t="s">
        <v>239</v>
      </c>
      <c r="B44" t="s">
        <v>163</v>
      </c>
    </row>
    <row r="45" spans="1:2" x14ac:dyDescent="0.3">
      <c r="A45" t="s">
        <v>240</v>
      </c>
      <c r="B45" t="s">
        <v>95</v>
      </c>
    </row>
    <row r="46" spans="1:2" x14ac:dyDescent="0.3">
      <c r="A46" t="s">
        <v>241</v>
      </c>
      <c r="B46" t="s">
        <v>96</v>
      </c>
    </row>
    <row r="47" spans="1:2" x14ac:dyDescent="0.3">
      <c r="A47" t="s">
        <v>242</v>
      </c>
      <c r="B47" t="s">
        <v>82</v>
      </c>
    </row>
    <row r="48" spans="1:2" x14ac:dyDescent="0.3">
      <c r="A48" t="s">
        <v>242</v>
      </c>
      <c r="B48" t="s">
        <v>82</v>
      </c>
    </row>
    <row r="49" spans="1:2" x14ac:dyDescent="0.3">
      <c r="A49" t="s">
        <v>243</v>
      </c>
      <c r="B49" t="s">
        <v>29</v>
      </c>
    </row>
    <row r="50" spans="1:2" x14ac:dyDescent="0.3">
      <c r="A50" t="s">
        <v>244</v>
      </c>
      <c r="B50" t="s">
        <v>80</v>
      </c>
    </row>
    <row r="51" spans="1:2" x14ac:dyDescent="0.3">
      <c r="A51" t="s">
        <v>245</v>
      </c>
      <c r="B51" t="s">
        <v>81</v>
      </c>
    </row>
    <row r="52" spans="1:2" x14ac:dyDescent="0.3">
      <c r="A52" t="s">
        <v>246</v>
      </c>
      <c r="B52" t="s">
        <v>30</v>
      </c>
    </row>
    <row r="53" spans="1:2" x14ac:dyDescent="0.3">
      <c r="A53" t="s">
        <v>247</v>
      </c>
      <c r="B53" t="s">
        <v>36</v>
      </c>
    </row>
    <row r="54" spans="1:2" x14ac:dyDescent="0.3">
      <c r="A54" t="s">
        <v>248</v>
      </c>
      <c r="B54" t="s">
        <v>37</v>
      </c>
    </row>
    <row r="55" spans="1:2" x14ac:dyDescent="0.3">
      <c r="A55" t="s">
        <v>249</v>
      </c>
      <c r="B55" t="s">
        <v>164</v>
      </c>
    </row>
    <row r="56" spans="1:2" x14ac:dyDescent="0.3">
      <c r="A56" t="s">
        <v>250</v>
      </c>
      <c r="B56" t="s">
        <v>31</v>
      </c>
    </row>
    <row r="57" spans="1:2" x14ac:dyDescent="0.3">
      <c r="A57" t="s">
        <v>251</v>
      </c>
      <c r="B57" t="s">
        <v>31</v>
      </c>
    </row>
    <row r="58" spans="1:2" x14ac:dyDescent="0.3">
      <c r="A58" t="s">
        <v>252</v>
      </c>
      <c r="B58" t="s">
        <v>32</v>
      </c>
    </row>
    <row r="59" spans="1:2" x14ac:dyDescent="0.3">
      <c r="A59" t="s">
        <v>253</v>
      </c>
      <c r="B59" t="s">
        <v>160</v>
      </c>
    </row>
    <row r="60" spans="1:2" x14ac:dyDescent="0.3">
      <c r="A60" t="s">
        <v>254</v>
      </c>
      <c r="B60" t="s">
        <v>160</v>
      </c>
    </row>
    <row r="61" spans="1:2" x14ac:dyDescent="0.3">
      <c r="A61" t="s">
        <v>255</v>
      </c>
      <c r="B61" t="s">
        <v>161</v>
      </c>
    </row>
    <row r="62" spans="1:2" x14ac:dyDescent="0.3">
      <c r="A62" t="s">
        <v>256</v>
      </c>
      <c r="B62" t="s">
        <v>21</v>
      </c>
    </row>
    <row r="63" spans="1:2" x14ac:dyDescent="0.3">
      <c r="A63" t="s">
        <v>257</v>
      </c>
      <c r="B63" t="s">
        <v>27</v>
      </c>
    </row>
    <row r="64" spans="1:2" x14ac:dyDescent="0.3">
      <c r="A64" t="s">
        <v>258</v>
      </c>
      <c r="B64" t="s">
        <v>28</v>
      </c>
    </row>
    <row r="65" spans="1:2" x14ac:dyDescent="0.3">
      <c r="A65" t="s">
        <v>259</v>
      </c>
      <c r="B65" t="s">
        <v>20</v>
      </c>
    </row>
    <row r="66" spans="1:2" x14ac:dyDescent="0.3">
      <c r="A66" t="s">
        <v>260</v>
      </c>
      <c r="B66" t="s">
        <v>20</v>
      </c>
    </row>
    <row r="67" spans="1:2" x14ac:dyDescent="0.3">
      <c r="A67" t="s">
        <v>316</v>
      </c>
      <c r="B67" t="s">
        <v>315</v>
      </c>
    </row>
    <row r="68" spans="1:2" x14ac:dyDescent="0.3">
      <c r="A68" t="s">
        <v>261</v>
      </c>
      <c r="B68" t="s">
        <v>79</v>
      </c>
    </row>
    <row r="69" spans="1:2" x14ac:dyDescent="0.3">
      <c r="A69" t="s">
        <v>262</v>
      </c>
      <c r="B69" t="s">
        <v>162</v>
      </c>
    </row>
    <row r="70" spans="1:2" x14ac:dyDescent="0.3">
      <c r="A70" t="s">
        <v>263</v>
      </c>
      <c r="B70" t="s">
        <v>125</v>
      </c>
    </row>
    <row r="71" spans="1:2" x14ac:dyDescent="0.3">
      <c r="A71" t="s">
        <v>264</v>
      </c>
      <c r="B71" t="s">
        <v>126</v>
      </c>
    </row>
    <row r="72" spans="1:2" x14ac:dyDescent="0.3">
      <c r="A72" t="s">
        <v>265</v>
      </c>
      <c r="B72" t="s">
        <v>127</v>
      </c>
    </row>
    <row r="73" spans="1:2" x14ac:dyDescent="0.3">
      <c r="A73" t="s">
        <v>266</v>
      </c>
      <c r="B73" t="s">
        <v>127</v>
      </c>
    </row>
    <row r="74" spans="1:2" x14ac:dyDescent="0.3">
      <c r="A74" t="s">
        <v>267</v>
      </c>
      <c r="B74" t="s">
        <v>6</v>
      </c>
    </row>
    <row r="75" spans="1:2" x14ac:dyDescent="0.3">
      <c r="A75" t="s">
        <v>268</v>
      </c>
      <c r="B75" t="s">
        <v>7</v>
      </c>
    </row>
    <row r="76" spans="1:2" x14ac:dyDescent="0.3">
      <c r="A76" t="s">
        <v>269</v>
      </c>
      <c r="B76" t="s">
        <v>8</v>
      </c>
    </row>
    <row r="77" spans="1:2" x14ac:dyDescent="0.3">
      <c r="A77" t="s">
        <v>270</v>
      </c>
      <c r="B77" t="s">
        <v>9</v>
      </c>
    </row>
    <row r="78" spans="1:2" x14ac:dyDescent="0.3">
      <c r="A78" t="s">
        <v>271</v>
      </c>
      <c r="B78" t="s">
        <v>155</v>
      </c>
    </row>
    <row r="79" spans="1:2" x14ac:dyDescent="0.3">
      <c r="A79" t="s">
        <v>272</v>
      </c>
      <c r="B79" t="s">
        <v>10</v>
      </c>
    </row>
    <row r="80" spans="1:2" x14ac:dyDescent="0.3">
      <c r="A80" t="s">
        <v>273</v>
      </c>
      <c r="B80" t="s">
        <v>156</v>
      </c>
    </row>
    <row r="81" spans="1:2" x14ac:dyDescent="0.3">
      <c r="A81" t="s">
        <v>274</v>
      </c>
      <c r="B81" t="s">
        <v>157</v>
      </c>
    </row>
    <row r="82" spans="1:2" x14ac:dyDescent="0.3">
      <c r="A82" t="s">
        <v>275</v>
      </c>
      <c r="B82" t="s">
        <v>158</v>
      </c>
    </row>
    <row r="83" spans="1:2" x14ac:dyDescent="0.3">
      <c r="A83" t="s">
        <v>276</v>
      </c>
      <c r="B83" t="s">
        <v>78</v>
      </c>
    </row>
    <row r="84" spans="1:2" x14ac:dyDescent="0.3">
      <c r="A84" t="s">
        <v>277</v>
      </c>
      <c r="B84" t="s">
        <v>159</v>
      </c>
    </row>
    <row r="85" spans="1:2" x14ac:dyDescent="0.3">
      <c r="A85" t="s">
        <v>278</v>
      </c>
      <c r="B85" t="s">
        <v>11</v>
      </c>
    </row>
    <row r="86" spans="1:2" x14ac:dyDescent="0.3">
      <c r="A86" t="s">
        <v>279</v>
      </c>
      <c r="B86" t="s">
        <v>11</v>
      </c>
    </row>
    <row r="87" spans="1:2" x14ac:dyDescent="0.3">
      <c r="A87" t="s">
        <v>280</v>
      </c>
      <c r="B87" t="s">
        <v>11</v>
      </c>
    </row>
    <row r="88" spans="1:2" x14ac:dyDescent="0.3">
      <c r="A88" t="s">
        <v>281</v>
      </c>
      <c r="B88" t="s">
        <v>11</v>
      </c>
    </row>
    <row r="89" spans="1:2" x14ac:dyDescent="0.3">
      <c r="A89" t="s">
        <v>332</v>
      </c>
      <c r="B89" t="s">
        <v>333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Material 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윤재 임</dc:creator>
  <cp:lastModifiedBy>윤재 임</cp:lastModifiedBy>
  <dcterms:created xsi:type="dcterms:W3CDTF">2025-06-27T05:30:26Z</dcterms:created>
  <dcterms:modified xsi:type="dcterms:W3CDTF">2025-07-01T07:03:44Z</dcterms:modified>
</cp:coreProperties>
</file>